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300" windowWidth="14880" windowHeight="7815"/>
  </bookViews>
  <sheets>
    <sheet name="Hoja1" sheetId="1" r:id="rId1"/>
    <sheet name="Hoja2" sheetId="2" r:id="rId2"/>
    <sheet name="Hoja3" sheetId="3" r:id="rId3"/>
  </sheets>
  <externalReferences>
    <externalReference r:id="rId4"/>
  </externalReferences>
  <definedNames>
    <definedName name="_xlnm._FilterDatabase" localSheetId="0" hidden="1">Hoja1!$A$2:$AX$2</definedName>
    <definedName name="_xlnm.Print_Titles" localSheetId="0">Hoja1!$1:$2</definedName>
  </definedNames>
  <calcPr calcId="124519"/>
</workbook>
</file>

<file path=xl/calcChain.xml><?xml version="1.0" encoding="utf-8"?>
<calcChain xmlns="http://schemas.openxmlformats.org/spreadsheetml/2006/main">
  <c r="I44" i="1"/>
  <c r="I45"/>
  <c r="AF44"/>
  <c r="AD44"/>
  <c r="Y44"/>
  <c r="I46" l="1"/>
  <c r="Y45"/>
  <c r="S44"/>
  <c r="R44"/>
  <c r="AM42"/>
  <c r="AQ42" s="1"/>
  <c r="Z42"/>
  <c r="T42"/>
  <c r="AH42" s="1"/>
  <c r="AM41"/>
  <c r="AQ41" s="1"/>
  <c r="T41"/>
  <c r="AM40"/>
  <c r="AQ40" s="1"/>
  <c r="T40"/>
  <c r="AH40" s="1"/>
  <c r="AM39"/>
  <c r="AQ39" s="1"/>
  <c r="T39"/>
  <c r="AM37"/>
  <c r="AQ37" s="1"/>
  <c r="T37"/>
  <c r="AE37" s="1"/>
  <c r="AM36"/>
  <c r="AQ36" s="1"/>
  <c r="T36"/>
  <c r="AM38"/>
  <c r="AQ38" s="1"/>
  <c r="T38"/>
  <c r="AH38" s="1"/>
  <c r="AM35"/>
  <c r="AQ35" s="1"/>
  <c r="Z35"/>
  <c r="T35"/>
  <c r="AH35" s="1"/>
  <c r="AM34"/>
  <c r="AQ34" s="1"/>
  <c r="Z34"/>
  <c r="T34"/>
  <c r="AH34" s="1"/>
  <c r="AM33"/>
  <c r="AQ33" s="1"/>
  <c r="T33"/>
  <c r="AM32"/>
  <c r="AQ32" s="1"/>
  <c r="T32"/>
  <c r="AE32" s="1"/>
  <c r="AM31"/>
  <c r="AQ31" s="1"/>
  <c r="T31"/>
  <c r="AM29"/>
  <c r="AQ29" s="1"/>
  <c r="T29"/>
  <c r="AH29" s="1"/>
  <c r="AM30"/>
  <c r="AQ30" s="1"/>
  <c r="T30"/>
  <c r="AM28"/>
  <c r="AO28" s="1"/>
  <c r="T28"/>
  <c r="AH28" s="1"/>
  <c r="AM27"/>
  <c r="AQ27" s="1"/>
  <c r="Z27"/>
  <c r="T27"/>
  <c r="AH27" s="1"/>
  <c r="AM26"/>
  <c r="AQ26" s="1"/>
  <c r="Z26"/>
  <c r="T26"/>
  <c r="AH26" s="1"/>
  <c r="AM25"/>
  <c r="AQ25" s="1"/>
  <c r="T25"/>
  <c r="AM24"/>
  <c r="AO24" s="1"/>
  <c r="T24"/>
  <c r="AH24" s="1"/>
  <c r="AM23"/>
  <c r="AQ23" s="1"/>
  <c r="T23"/>
  <c r="V23" s="1"/>
  <c r="AM22"/>
  <c r="AO22" s="1"/>
  <c r="T22"/>
  <c r="AH22" s="1"/>
  <c r="AM21"/>
  <c r="AQ21" s="1"/>
  <c r="T21"/>
  <c r="AM20"/>
  <c r="AO20" s="1"/>
  <c r="T20"/>
  <c r="AH20" s="1"/>
  <c r="AM19"/>
  <c r="AQ19" s="1"/>
  <c r="Z19"/>
  <c r="T19"/>
  <c r="AH19" s="1"/>
  <c r="AM18"/>
  <c r="AQ18" s="1"/>
  <c r="Z18"/>
  <c r="T18"/>
  <c r="AH18" s="1"/>
  <c r="AM17"/>
  <c r="AQ17" s="1"/>
  <c r="Z17"/>
  <c r="T17"/>
  <c r="AH17" s="1"/>
  <c r="AM16"/>
  <c r="AQ16" s="1"/>
  <c r="T16"/>
  <c r="AM15"/>
  <c r="AQ15" s="1"/>
  <c r="Z15"/>
  <c r="T15"/>
  <c r="AH15" s="1"/>
  <c r="AM14"/>
  <c r="AQ14" s="1"/>
  <c r="Z14"/>
  <c r="T14"/>
  <c r="AH14" s="1"/>
  <c r="AM13"/>
  <c r="AQ13" s="1"/>
  <c r="T13"/>
  <c r="AE13" s="1"/>
  <c r="AM12"/>
  <c r="AQ12" s="1"/>
  <c r="Z12"/>
  <c r="T12"/>
  <c r="AH12" s="1"/>
  <c r="AM11"/>
  <c r="AQ11" s="1"/>
  <c r="T11"/>
  <c r="AM10"/>
  <c r="AQ10" s="1"/>
  <c r="T10"/>
  <c r="AH10" s="1"/>
  <c r="AM9"/>
  <c r="AQ9" s="1"/>
  <c r="Z9"/>
  <c r="T9"/>
  <c r="AH9" s="1"/>
  <c r="AM8"/>
  <c r="AQ8" s="1"/>
  <c r="T8"/>
  <c r="AM7"/>
  <c r="AQ7" s="1"/>
  <c r="Z7"/>
  <c r="T7"/>
  <c r="AH7" s="1"/>
  <c r="AM6"/>
  <c r="AP6" s="1"/>
  <c r="Z6"/>
  <c r="T6"/>
  <c r="AC6" s="1"/>
  <c r="AM4"/>
  <c r="AQ4" s="1"/>
  <c r="Z4"/>
  <c r="T4"/>
  <c r="AH4" s="1"/>
  <c r="AM5"/>
  <c r="AQ5" s="1"/>
  <c r="Z5"/>
  <c r="T5"/>
  <c r="AH5" s="1"/>
  <c r="AM3"/>
  <c r="AQ3" s="1"/>
  <c r="Z3"/>
  <c r="T3"/>
  <c r="Z44" l="1"/>
  <c r="T44"/>
  <c r="AN23"/>
  <c r="AN26"/>
  <c r="AT26" s="1"/>
  <c r="U27"/>
  <c r="AA13"/>
  <c r="AA32"/>
  <c r="AA37"/>
  <c r="AN42"/>
  <c r="T45"/>
  <c r="U5"/>
  <c r="U4"/>
  <c r="U6"/>
  <c r="AN8"/>
  <c r="AR8" s="1"/>
  <c r="AN9"/>
  <c r="U12"/>
  <c r="U13"/>
  <c r="AH13"/>
  <c r="AN16"/>
  <c r="AN17"/>
  <c r="AN18"/>
  <c r="AN19"/>
  <c r="AW19" s="1"/>
  <c r="AN30"/>
  <c r="U32"/>
  <c r="AH32"/>
  <c r="AN33"/>
  <c r="AN34"/>
  <c r="AN35"/>
  <c r="U37"/>
  <c r="AH37"/>
  <c r="AN39"/>
  <c r="U42"/>
  <c r="AP4"/>
  <c r="AP11"/>
  <c r="AP12"/>
  <c r="W17"/>
  <c r="AC17"/>
  <c r="W18"/>
  <c r="AC18"/>
  <c r="W19"/>
  <c r="AC19"/>
  <c r="W20"/>
  <c r="AE20"/>
  <c r="AP21"/>
  <c r="W22"/>
  <c r="AE22"/>
  <c r="AC23"/>
  <c r="W24"/>
  <c r="AE24"/>
  <c r="AP25"/>
  <c r="W26"/>
  <c r="AC26"/>
  <c r="AP27"/>
  <c r="W28"/>
  <c r="AE28"/>
  <c r="W29"/>
  <c r="AE29"/>
  <c r="AP31"/>
  <c r="W34"/>
  <c r="AC34"/>
  <c r="W35"/>
  <c r="AC35"/>
  <c r="W38"/>
  <c r="AE38"/>
  <c r="AP36"/>
  <c r="W40"/>
  <c r="AE40"/>
  <c r="AP41"/>
  <c r="AP42"/>
  <c r="AP3"/>
  <c r="AP5"/>
  <c r="W9"/>
  <c r="AC9"/>
  <c r="W10"/>
  <c r="AE10"/>
  <c r="AN3"/>
  <c r="W5"/>
  <c r="AC5"/>
  <c r="AN5"/>
  <c r="AR5" s="1"/>
  <c r="W4"/>
  <c r="AC4"/>
  <c r="AN4"/>
  <c r="W6"/>
  <c r="AP8"/>
  <c r="U9"/>
  <c r="AP9"/>
  <c r="U10"/>
  <c r="AA10"/>
  <c r="AN11"/>
  <c r="W12"/>
  <c r="AC12"/>
  <c r="AN12"/>
  <c r="W13"/>
  <c r="AP16"/>
  <c r="U17"/>
  <c r="AP17"/>
  <c r="U18"/>
  <c r="AP18"/>
  <c r="U19"/>
  <c r="AP19"/>
  <c r="U20"/>
  <c r="AA20"/>
  <c r="AN21"/>
  <c r="AT21" s="1"/>
  <c r="U22"/>
  <c r="AA22"/>
  <c r="AP23"/>
  <c r="U24"/>
  <c r="AA24"/>
  <c r="AN25"/>
  <c r="AT25" s="1"/>
  <c r="U26"/>
  <c r="AP26"/>
  <c r="W27"/>
  <c r="AC27"/>
  <c r="AN27"/>
  <c r="AT27" s="1"/>
  <c r="U28"/>
  <c r="AA28"/>
  <c r="AP30"/>
  <c r="U29"/>
  <c r="AA29"/>
  <c r="AN31"/>
  <c r="W32"/>
  <c r="AP33"/>
  <c r="U34"/>
  <c r="AP34"/>
  <c r="U35"/>
  <c r="AP35"/>
  <c r="U38"/>
  <c r="AA38"/>
  <c r="AN36"/>
  <c r="W37"/>
  <c r="AP39"/>
  <c r="U40"/>
  <c r="AA40"/>
  <c r="AN41"/>
  <c r="W42"/>
  <c r="AC42"/>
  <c r="AW21"/>
  <c r="AP22"/>
  <c r="AN22"/>
  <c r="AH23"/>
  <c r="AE23"/>
  <c r="AA23"/>
  <c r="W23"/>
  <c r="U23"/>
  <c r="AS25"/>
  <c r="AW26"/>
  <c r="AU26"/>
  <c r="AS26"/>
  <c r="AP28"/>
  <c r="AN28"/>
  <c r="AH30"/>
  <c r="AE30"/>
  <c r="AA30"/>
  <c r="W30"/>
  <c r="U30"/>
  <c r="V3"/>
  <c r="X3"/>
  <c r="AE3"/>
  <c r="AT3"/>
  <c r="AV3"/>
  <c r="AR4"/>
  <c r="AT4"/>
  <c r="AV4"/>
  <c r="AO6"/>
  <c r="AQ6"/>
  <c r="V7"/>
  <c r="X7"/>
  <c r="AE7"/>
  <c r="AO7"/>
  <c r="V8"/>
  <c r="AC8"/>
  <c r="AT8"/>
  <c r="AV8"/>
  <c r="U3"/>
  <c r="W3"/>
  <c r="AC3"/>
  <c r="AO3"/>
  <c r="AS3"/>
  <c r="AU3"/>
  <c r="AW3"/>
  <c r="V5"/>
  <c r="X5"/>
  <c r="AA5"/>
  <c r="AE5"/>
  <c r="AO5"/>
  <c r="AS5"/>
  <c r="AU5"/>
  <c r="AW5"/>
  <c r="V4"/>
  <c r="X4"/>
  <c r="AA4"/>
  <c r="AE4"/>
  <c r="AO4"/>
  <c r="AS4"/>
  <c r="AU4"/>
  <c r="AW4"/>
  <c r="V6"/>
  <c r="X6"/>
  <c r="AA6"/>
  <c r="AE6"/>
  <c r="AN6"/>
  <c r="U7"/>
  <c r="W7"/>
  <c r="AC7"/>
  <c r="AN7"/>
  <c r="AP7"/>
  <c r="U8"/>
  <c r="W8"/>
  <c r="AA8"/>
  <c r="AE8"/>
  <c r="AH8"/>
  <c r="AO8"/>
  <c r="AS8"/>
  <c r="AU8"/>
  <c r="AW8"/>
  <c r="V9"/>
  <c r="X9"/>
  <c r="AA9"/>
  <c r="AE9"/>
  <c r="AO9"/>
  <c r="AS9"/>
  <c r="AU9"/>
  <c r="AW9"/>
  <c r="V10"/>
  <c r="X10"/>
  <c r="AC10"/>
  <c r="AN10"/>
  <c r="AP10"/>
  <c r="U11"/>
  <c r="W11"/>
  <c r="AA11"/>
  <c r="AE11"/>
  <c r="AH11"/>
  <c r="AO11"/>
  <c r="AS11"/>
  <c r="AU11"/>
  <c r="AW11"/>
  <c r="V12"/>
  <c r="X12"/>
  <c r="AA12"/>
  <c r="AE12"/>
  <c r="AO12"/>
  <c r="AS12"/>
  <c r="AU12"/>
  <c r="AW12"/>
  <c r="V13"/>
  <c r="X13"/>
  <c r="AC13"/>
  <c r="AN13"/>
  <c r="AP13"/>
  <c r="U14"/>
  <c r="W14"/>
  <c r="AC14"/>
  <c r="AN14"/>
  <c r="AP14"/>
  <c r="U15"/>
  <c r="W15"/>
  <c r="AC15"/>
  <c r="AN15"/>
  <c r="AP15"/>
  <c r="U16"/>
  <c r="W16"/>
  <c r="AA16"/>
  <c r="AE16"/>
  <c r="AH16"/>
  <c r="AO16"/>
  <c r="AS16"/>
  <c r="AU16"/>
  <c r="AW16"/>
  <c r="V17"/>
  <c r="X17"/>
  <c r="AA17"/>
  <c r="AE17"/>
  <c r="AO17"/>
  <c r="AS17"/>
  <c r="AU17"/>
  <c r="AW17"/>
  <c r="V18"/>
  <c r="X18"/>
  <c r="AA18"/>
  <c r="AE18"/>
  <c r="AO18"/>
  <c r="AS18"/>
  <c r="AU18"/>
  <c r="AW18"/>
  <c r="V19"/>
  <c r="X19"/>
  <c r="AA19"/>
  <c r="AE19"/>
  <c r="AO19"/>
  <c r="AS19"/>
  <c r="AU19"/>
  <c r="V21"/>
  <c r="AC21"/>
  <c r="AR21"/>
  <c r="AV21"/>
  <c r="AQ22"/>
  <c r="X23"/>
  <c r="AT23"/>
  <c r="V25"/>
  <c r="AC25"/>
  <c r="AR25"/>
  <c r="AV25"/>
  <c r="AR26"/>
  <c r="AV26"/>
  <c r="AR27"/>
  <c r="AV27"/>
  <c r="AQ28"/>
  <c r="X30"/>
  <c r="AP20"/>
  <c r="AN20"/>
  <c r="AH21"/>
  <c r="AE21"/>
  <c r="AA21"/>
  <c r="W21"/>
  <c r="U21"/>
  <c r="AW23"/>
  <c r="AU23"/>
  <c r="AS23"/>
  <c r="AP24"/>
  <c r="AN24"/>
  <c r="AH25"/>
  <c r="AE25"/>
  <c r="AA25"/>
  <c r="W25"/>
  <c r="U25"/>
  <c r="AV30"/>
  <c r="AT30"/>
  <c r="AW30"/>
  <c r="AU30"/>
  <c r="AS30"/>
  <c r="AA3"/>
  <c r="AR3"/>
  <c r="AA7"/>
  <c r="X8"/>
  <c r="AR9"/>
  <c r="AT9"/>
  <c r="AV9"/>
  <c r="AO10"/>
  <c r="V11"/>
  <c r="X11"/>
  <c r="AC11"/>
  <c r="AR11"/>
  <c r="AT11"/>
  <c r="AV11"/>
  <c r="AR12"/>
  <c r="AT12"/>
  <c r="AV12"/>
  <c r="AO13"/>
  <c r="V14"/>
  <c r="X14"/>
  <c r="AA14"/>
  <c r="AE14"/>
  <c r="AO14"/>
  <c r="V15"/>
  <c r="X15"/>
  <c r="AA15"/>
  <c r="AE15"/>
  <c r="AO15"/>
  <c r="V16"/>
  <c r="X16"/>
  <c r="AC16"/>
  <c r="AR16"/>
  <c r="AT16"/>
  <c r="AV16"/>
  <c r="AR17"/>
  <c r="AT17"/>
  <c r="AV17"/>
  <c r="AR18"/>
  <c r="AT18"/>
  <c r="AV18"/>
  <c r="AR19"/>
  <c r="AT19"/>
  <c r="AV19"/>
  <c r="AQ20"/>
  <c r="X21"/>
  <c r="AR23"/>
  <c r="AV23"/>
  <c r="AQ24"/>
  <c r="X25"/>
  <c r="V30"/>
  <c r="AC30"/>
  <c r="AR30"/>
  <c r="V20"/>
  <c r="X20"/>
  <c r="AC20"/>
  <c r="AO21"/>
  <c r="V22"/>
  <c r="X22"/>
  <c r="AC22"/>
  <c r="AO23"/>
  <c r="V24"/>
  <c r="X24"/>
  <c r="AC24"/>
  <c r="AO25"/>
  <c r="V26"/>
  <c r="X26"/>
  <c r="AA26"/>
  <c r="AE26"/>
  <c r="AO26"/>
  <c r="V27"/>
  <c r="X27"/>
  <c r="AA27"/>
  <c r="AE27"/>
  <c r="AO27"/>
  <c r="V28"/>
  <c r="X28"/>
  <c r="AC28"/>
  <c r="AO30"/>
  <c r="V29"/>
  <c r="X29"/>
  <c r="AC29"/>
  <c r="AN29"/>
  <c r="AP29"/>
  <c r="U31"/>
  <c r="W31"/>
  <c r="AA31"/>
  <c r="AE31"/>
  <c r="AH31"/>
  <c r="AO31"/>
  <c r="AS31"/>
  <c r="AU31"/>
  <c r="AW31"/>
  <c r="V32"/>
  <c r="X32"/>
  <c r="AC32"/>
  <c r="AN32"/>
  <c r="AP32"/>
  <c r="U33"/>
  <c r="W33"/>
  <c r="AA33"/>
  <c r="AE33"/>
  <c r="AH33"/>
  <c r="AO33"/>
  <c r="AS33"/>
  <c r="AU33"/>
  <c r="AW33"/>
  <c r="V34"/>
  <c r="X34"/>
  <c r="AA34"/>
  <c r="AE34"/>
  <c r="AO34"/>
  <c r="AS34"/>
  <c r="AU34"/>
  <c r="AW34"/>
  <c r="V35"/>
  <c r="X35"/>
  <c r="AA35"/>
  <c r="AE35"/>
  <c r="AO35"/>
  <c r="AS35"/>
  <c r="AU35"/>
  <c r="AW35"/>
  <c r="V38"/>
  <c r="X38"/>
  <c r="AC38"/>
  <c r="AN38"/>
  <c r="AP38"/>
  <c r="U36"/>
  <c r="W36"/>
  <c r="AA36"/>
  <c r="AE36"/>
  <c r="AH36"/>
  <c r="AO36"/>
  <c r="AS36"/>
  <c r="AU36"/>
  <c r="AW36"/>
  <c r="V37"/>
  <c r="X37"/>
  <c r="AC37"/>
  <c r="AN37"/>
  <c r="AP37"/>
  <c r="U39"/>
  <c r="W39"/>
  <c r="AA39"/>
  <c r="AE39"/>
  <c r="AH39"/>
  <c r="AO39"/>
  <c r="AS39"/>
  <c r="AU39"/>
  <c r="AW39"/>
  <c r="V40"/>
  <c r="X40"/>
  <c r="AC40"/>
  <c r="AN40"/>
  <c r="AP40"/>
  <c r="U41"/>
  <c r="W41"/>
  <c r="AA41"/>
  <c r="AE41"/>
  <c r="AH41"/>
  <c r="AO41"/>
  <c r="AS41"/>
  <c r="AU41"/>
  <c r="AW41"/>
  <c r="V42"/>
  <c r="X42"/>
  <c r="AA42"/>
  <c r="AE42"/>
  <c r="AO42"/>
  <c r="AS42"/>
  <c r="AU42"/>
  <c r="AW42"/>
  <c r="AO29"/>
  <c r="V31"/>
  <c r="X31"/>
  <c r="AC31"/>
  <c r="AR31"/>
  <c r="AT31"/>
  <c r="AV31"/>
  <c r="AO32"/>
  <c r="V33"/>
  <c r="X33"/>
  <c r="AC33"/>
  <c r="AR33"/>
  <c r="AT33"/>
  <c r="AV33"/>
  <c r="AR34"/>
  <c r="AT34"/>
  <c r="AV34"/>
  <c r="AR35"/>
  <c r="AT35"/>
  <c r="AV35"/>
  <c r="AO38"/>
  <c r="V36"/>
  <c r="X36"/>
  <c r="AC36"/>
  <c r="AR36"/>
  <c r="AT36"/>
  <c r="AV36"/>
  <c r="AO37"/>
  <c r="V39"/>
  <c r="X39"/>
  <c r="AC39"/>
  <c r="AR39"/>
  <c r="AT39"/>
  <c r="AV39"/>
  <c r="AO40"/>
  <c r="V41"/>
  <c r="X41"/>
  <c r="AC41"/>
  <c r="AR41"/>
  <c r="AT41"/>
  <c r="AV41"/>
  <c r="AR42"/>
  <c r="AT42"/>
  <c r="AV42"/>
  <c r="AU27" l="1"/>
  <c r="AS27"/>
  <c r="AW27"/>
  <c r="AH44"/>
  <c r="W44"/>
  <c r="X44"/>
  <c r="AA44"/>
  <c r="AC44"/>
  <c r="U44"/>
  <c r="AE44"/>
  <c r="AE45" s="1"/>
  <c r="V44"/>
  <c r="AV5"/>
  <c r="AX27"/>
  <c r="AT5"/>
  <c r="AX5" s="1"/>
  <c r="AW25"/>
  <c r="AS21"/>
  <c r="AU21"/>
  <c r="AX30"/>
  <c r="AU25"/>
  <c r="AX25" s="1"/>
  <c r="AX42"/>
  <c r="AX23"/>
  <c r="AX41"/>
  <c r="AG41" s="1"/>
  <c r="AX31"/>
  <c r="AX4"/>
  <c r="AX3"/>
  <c r="AX39"/>
  <c r="AX36"/>
  <c r="AX35"/>
  <c r="AX34"/>
  <c r="AX33"/>
  <c r="AX19"/>
  <c r="AX18"/>
  <c r="AX17"/>
  <c r="AX16"/>
  <c r="AX12"/>
  <c r="AX11"/>
  <c r="AX9"/>
  <c r="AX8"/>
  <c r="AI41"/>
  <c r="AV24"/>
  <c r="AT24"/>
  <c r="AR24"/>
  <c r="AU24"/>
  <c r="AW24"/>
  <c r="AS24"/>
  <c r="AV20"/>
  <c r="AT20"/>
  <c r="AR20"/>
  <c r="AU20"/>
  <c r="AW20"/>
  <c r="AS20"/>
  <c r="AW15"/>
  <c r="AU15"/>
  <c r="AS15"/>
  <c r="AV15"/>
  <c r="AT15"/>
  <c r="AR15"/>
  <c r="AW14"/>
  <c r="AU14"/>
  <c r="AS14"/>
  <c r="AV14"/>
  <c r="AT14"/>
  <c r="AR14"/>
  <c r="AW13"/>
  <c r="AU13"/>
  <c r="AS13"/>
  <c r="AV13"/>
  <c r="AT13"/>
  <c r="AR13"/>
  <c r="AW10"/>
  <c r="AU10"/>
  <c r="AS10"/>
  <c r="AV10"/>
  <c r="AT10"/>
  <c r="AR10"/>
  <c r="AV7"/>
  <c r="AT7"/>
  <c r="AR7"/>
  <c r="AW7"/>
  <c r="AU7"/>
  <c r="AS7"/>
  <c r="AX26"/>
  <c r="AA45"/>
  <c r="AC45"/>
  <c r="W45"/>
  <c r="AW40"/>
  <c r="AU40"/>
  <c r="AS40"/>
  <c r="AV40"/>
  <c r="AT40"/>
  <c r="AR40"/>
  <c r="AW37"/>
  <c r="AU37"/>
  <c r="AS37"/>
  <c r="AV37"/>
  <c r="AT37"/>
  <c r="AR37"/>
  <c r="AW38"/>
  <c r="AU38"/>
  <c r="AS38"/>
  <c r="AV38"/>
  <c r="AT38"/>
  <c r="AR38"/>
  <c r="AW32"/>
  <c r="AU32"/>
  <c r="AS32"/>
  <c r="AV32"/>
  <c r="AT32"/>
  <c r="AR32"/>
  <c r="AW29"/>
  <c r="AU29"/>
  <c r="AS29"/>
  <c r="AV29"/>
  <c r="AT29"/>
  <c r="AR29"/>
  <c r="AV6"/>
  <c r="AT6"/>
  <c r="AR6"/>
  <c r="AW6"/>
  <c r="AU6"/>
  <c r="AS6"/>
  <c r="AV28"/>
  <c r="AT28"/>
  <c r="AR28"/>
  <c r="AW28"/>
  <c r="AS28"/>
  <c r="AU28"/>
  <c r="AV22"/>
  <c r="AT22"/>
  <c r="AR22"/>
  <c r="AW22"/>
  <c r="AS22"/>
  <c r="AU22"/>
  <c r="X45"/>
  <c r="AG9" l="1"/>
  <c r="AI9" s="1"/>
  <c r="AG12"/>
  <c r="AI12" s="1"/>
  <c r="AG17"/>
  <c r="AI17" s="1"/>
  <c r="AG19"/>
  <c r="AI19" s="1"/>
  <c r="AI34"/>
  <c r="AG34"/>
  <c r="AI36"/>
  <c r="AG36"/>
  <c r="AI3"/>
  <c r="AG3"/>
  <c r="AI31"/>
  <c r="AG31"/>
  <c r="AI23"/>
  <c r="AG23"/>
  <c r="AI25"/>
  <c r="AG25"/>
  <c r="AI27"/>
  <c r="AG27"/>
  <c r="AI26"/>
  <c r="AG26"/>
  <c r="AI8"/>
  <c r="AG8"/>
  <c r="AI11"/>
  <c r="AG11"/>
  <c r="AI16"/>
  <c r="AG16"/>
  <c r="AI18"/>
  <c r="AG18"/>
  <c r="AI33"/>
  <c r="AG33"/>
  <c r="AI35"/>
  <c r="AG35"/>
  <c r="AI39"/>
  <c r="AG39"/>
  <c r="AI4"/>
  <c r="AG4"/>
  <c r="AI42"/>
  <c r="AG42"/>
  <c r="AI30"/>
  <c r="AG30"/>
  <c r="AI5"/>
  <c r="AG5"/>
  <c r="AX38"/>
  <c r="AG38" s="1"/>
  <c r="AX10"/>
  <c r="AX14"/>
  <c r="AX21"/>
  <c r="AX29"/>
  <c r="AX40"/>
  <c r="AX22"/>
  <c r="AX6"/>
  <c r="AX32"/>
  <c r="AX37"/>
  <c r="AX7"/>
  <c r="AX13"/>
  <c r="AX15"/>
  <c r="AX24"/>
  <c r="AX28"/>
  <c r="AX20"/>
  <c r="AI38"/>
  <c r="AG28" l="1"/>
  <c r="AI28" s="1"/>
  <c r="AG7"/>
  <c r="AI7" s="1"/>
  <c r="AG29"/>
  <c r="AI29" s="1"/>
  <c r="AG15"/>
  <c r="AI15" s="1"/>
  <c r="AG32"/>
  <c r="AI32" s="1"/>
  <c r="AG22"/>
  <c r="AI22" s="1"/>
  <c r="AG14"/>
  <c r="AI14" s="1"/>
  <c r="AG20"/>
  <c r="AI20" s="1"/>
  <c r="AG24"/>
  <c r="AI24" s="1"/>
  <c r="AG13"/>
  <c r="AI13" s="1"/>
  <c r="AG37"/>
  <c r="AI37" s="1"/>
  <c r="AG6"/>
  <c r="AI6" s="1"/>
  <c r="AG40"/>
  <c r="AI40" s="1"/>
  <c r="AG21"/>
  <c r="AI21" s="1"/>
  <c r="AG10"/>
  <c r="AI10" s="1"/>
  <c r="AX45"/>
  <c r="AI44" l="1"/>
  <c r="AG44"/>
  <c r="AG45" s="1"/>
  <c r="AI45" s="1"/>
  <c r="AJ46" l="1"/>
</calcChain>
</file>

<file path=xl/comments1.xml><?xml version="1.0" encoding="utf-8"?>
<comments xmlns="http://schemas.openxmlformats.org/spreadsheetml/2006/main">
  <authors>
    <author>Autor</author>
  </authors>
  <commentList>
    <comment ref="AH3" authorId="0">
      <text>
        <r>
          <rPr>
            <b/>
            <sz val="10"/>
            <color indexed="81"/>
            <rFont val="Tahoma"/>
            <family val="2"/>
          </rPr>
          <t>Autor:</t>
        </r>
        <r>
          <rPr>
            <sz val="10"/>
            <color indexed="81"/>
            <rFont val="Tahoma"/>
            <family val="2"/>
          </rPr>
          <t xml:space="preserve">
SIN DERECHO 
</t>
        </r>
      </text>
    </comment>
  </commentList>
</comments>
</file>

<file path=xl/sharedStrings.xml><?xml version="1.0" encoding="utf-8"?>
<sst xmlns="http://schemas.openxmlformats.org/spreadsheetml/2006/main" count="403" uniqueCount="179">
  <si>
    <t xml:space="preserve">PLANTIILLA TOTAL </t>
  </si>
  <si>
    <t>COSTO MENSUAL</t>
  </si>
  <si>
    <t>COSTO ANUAL</t>
  </si>
  <si>
    <t>COLUMNAS ADICIONALES PARA CONCEPTOS PROPIOS DEL ORGANISMO</t>
  </si>
  <si>
    <t xml:space="preserve">NO. </t>
  </si>
  <si>
    <t>UP</t>
  </si>
  <si>
    <t>ORG</t>
  </si>
  <si>
    <t>PG</t>
  </si>
  <si>
    <t>PC</t>
  </si>
  <si>
    <t>UEG</t>
  </si>
  <si>
    <t>NOMBRE DEL BENEFICIARIO(A)</t>
  </si>
  <si>
    <t>HOMBRE O MUJER</t>
  </si>
  <si>
    <t>R.F.C.</t>
  </si>
  <si>
    <t>F-ING</t>
  </si>
  <si>
    <t>NIVEL</t>
  </si>
  <si>
    <t>JOR</t>
  </si>
  <si>
    <t>CATEG</t>
  </si>
  <si>
    <t>ZONA
ECONÓMICA</t>
  </si>
  <si>
    <t>ADSCRIPCIÓN</t>
  </si>
  <si>
    <t>SUELDO
1101</t>
  </si>
  <si>
    <t xml:space="preserve">por nivelacion </t>
  </si>
  <si>
    <t>SUMA 
1101</t>
  </si>
  <si>
    <t>PRIMA
VACACIONAL
1311</t>
  </si>
  <si>
    <t>AGUINALDO
1312</t>
  </si>
  <si>
    <t>CUOTAS A
PENSIONES
1401 9%</t>
  </si>
  <si>
    <t>CUOTAS PARA
LA VIVIENDA
1402</t>
  </si>
  <si>
    <t xml:space="preserve">CUOTAS 
AL IMSS
1404 </t>
  </si>
  <si>
    <t>SEGURO DE GTOS MED. MAYORES</t>
  </si>
  <si>
    <t xml:space="preserve">CUOTAS
AL S.A.R.
1405  </t>
  </si>
  <si>
    <t>DESPENSA
1601</t>
  </si>
  <si>
    <t>PASAJE REDONDEADO</t>
  </si>
  <si>
    <t>PASAJES
1602</t>
  </si>
  <si>
    <t xml:space="preserve">aumento apartir de: </t>
  </si>
  <si>
    <t>IMPACTO AL
SALARIO
1801</t>
  </si>
  <si>
    <t xml:space="preserve">ESTIMULO AL SERVIC ADMTVO </t>
  </si>
  <si>
    <t>TOTAL
ANUAL</t>
  </si>
  <si>
    <t>03</t>
  </si>
  <si>
    <t>003</t>
  </si>
  <si>
    <t>MUJER</t>
  </si>
  <si>
    <t xml:space="preserve">C </t>
  </si>
  <si>
    <t>PRESIDENTA</t>
  </si>
  <si>
    <t xml:space="preserve">SECRETARIA GENERAL DE GOBIERNO </t>
  </si>
  <si>
    <t>ENERO</t>
  </si>
  <si>
    <t>GUTIERREZ ARECHIGA LUCRECIA</t>
  </si>
  <si>
    <t>GUAL-490428-411</t>
  </si>
  <si>
    <t>C</t>
  </si>
  <si>
    <t>ENLACE PARA RELACIONES PUBLICAS</t>
  </si>
  <si>
    <t>PRESIDENCIA</t>
  </si>
  <si>
    <t>ROMERO CASTILLO MATILDE</t>
  </si>
  <si>
    <t>ROCM-551014-N87</t>
  </si>
  <si>
    <t>ASISTENTE DE LA PRESIDENCIA</t>
  </si>
  <si>
    <t>004</t>
  </si>
  <si>
    <t xml:space="preserve">CARDENAS VAZQUEZ DEL M LUZ MARIA </t>
  </si>
  <si>
    <t>CAVL-721017-37A</t>
  </si>
  <si>
    <t>SECRETARIA EJECUTIVA</t>
  </si>
  <si>
    <t>SOLORIO BRIONES LETICIA</t>
  </si>
  <si>
    <t>SOBL-720816-959</t>
  </si>
  <si>
    <t>B</t>
  </si>
  <si>
    <t>AUXILIAR ADMINISTRATIVA(O)</t>
  </si>
  <si>
    <t>ASISTENTE DE SECRETARIA EJECUTIVA</t>
  </si>
  <si>
    <t>001</t>
  </si>
  <si>
    <t>ARROYO BARQUERA SATURNINO</t>
  </si>
  <si>
    <t>HOMBRE</t>
  </si>
  <si>
    <t>AOBS-721106-GS4</t>
  </si>
  <si>
    <t xml:space="preserve">COORDINADOR(A) DE PLANEACION, EVALUACION Y SEGUIMIENTO </t>
  </si>
  <si>
    <t xml:space="preserve">ALVARADO CHAVEZ ISIDRO RAMON </t>
  </si>
  <si>
    <t>AACI-770515-PAR</t>
  </si>
  <si>
    <t xml:space="preserve">ANALISTA  DE PLANEACION </t>
  </si>
  <si>
    <t>COORDINACION  DE PLANEACION, EVALUACION Y SEGUIMIENTO</t>
  </si>
  <si>
    <t>ROCHA ABARCA LETICIA</t>
  </si>
  <si>
    <t>ROAL-730624-I44</t>
  </si>
  <si>
    <t>ESPECIALISTA EN PLANEACION, SEGUIMIENTO Y EVALUACION DE PROYECTOS</t>
  </si>
  <si>
    <t>NUEVA</t>
  </si>
  <si>
    <t>FLORES VARGAS ALMA GUADALUPE</t>
  </si>
  <si>
    <t>FOVA-670403-T3A</t>
  </si>
  <si>
    <t xml:space="preserve">COORDINADOR(A) DE COMUNICACIÓN SOCIAL Y DIFUSION </t>
  </si>
  <si>
    <t>MARISCAL SUAREZ MAYELI GUADALUPE</t>
  </si>
  <si>
    <t>MASM-781113-TV9</t>
  </si>
  <si>
    <t xml:space="preserve">ANALISTA DE  COMUNICACIÓN SOCIAL </t>
  </si>
  <si>
    <t xml:space="preserve">COORDINACION  DE  COMUNICACIÓN SOCIAL Y DIFUSION </t>
  </si>
  <si>
    <t xml:space="preserve">CERVERA DELGADILLO MARCO ANTONIO </t>
  </si>
  <si>
    <t>CEDM-750209-8L9</t>
  </si>
  <si>
    <t>COORDINADOR(A) JURIDICA</t>
  </si>
  <si>
    <t>TORRES GUIZAR ALMA ROSA</t>
  </si>
  <si>
    <t>TOGA-540719-EH8</t>
  </si>
  <si>
    <t>ANALISTA  DE JURIDICO</t>
  </si>
  <si>
    <t>COORDINACION JURIDICA</t>
  </si>
  <si>
    <t>GALVEZ NAVARRO SANDRA LETICIA</t>
  </si>
  <si>
    <t>GANS-740223-JC8</t>
  </si>
  <si>
    <t xml:space="preserve">ABOGADO(A) ESPECIALIZADO(A) </t>
  </si>
  <si>
    <t>002</t>
  </si>
  <si>
    <t xml:space="preserve">RODRIGUEZ VELAZQUEZ MARIA GUADALUPE </t>
  </si>
  <si>
    <t>ROVG-710428-CR3</t>
  </si>
  <si>
    <t xml:space="preserve">COORDINADOR(A) PARA EL DESARROLLO DE LA EQUIDAD DE GENERO </t>
  </si>
  <si>
    <t>CARDIEL RAMOS MARGARITA DEL REFUGIO</t>
  </si>
  <si>
    <t>CARM-790303-MJ5</t>
  </si>
  <si>
    <t xml:space="preserve">ANALISTA DE CAPACITACIÓN </t>
  </si>
  <si>
    <t xml:space="preserve">COORDINACION PARA EL DESAROLLO DE LA  EQUIDAD DE GENERO </t>
  </si>
  <si>
    <t>TALAVERA SPEZZIA MARCO ANTONIO</t>
  </si>
  <si>
    <t>TASM-720803-9E0</t>
  </si>
  <si>
    <t>SANCHEZ RODRIGUEZ EDGAR JOEL</t>
  </si>
  <si>
    <t>SARE-810827-TC7</t>
  </si>
  <si>
    <t>JEFATURA DE ATENCION TELEFONICA LINEA MUJER</t>
  </si>
  <si>
    <t>COORDINACION DE VIDA SIN VIOLENCIA</t>
  </si>
  <si>
    <t>PELAYO REYES OLGA LUCIA</t>
  </si>
  <si>
    <t>PERO-831220-NK0</t>
  </si>
  <si>
    <t>PSICOLOGO(A)  ESPECIALIZADO(A)</t>
  </si>
  <si>
    <t>JEFATURA DE LINEA MUJER</t>
  </si>
  <si>
    <t>GONZALEZ GUITRON ARTURO</t>
  </si>
  <si>
    <t>GOGA-711004-HL8</t>
  </si>
  <si>
    <t>GALAN MARTINEZ RUTH LILIANA</t>
  </si>
  <si>
    <t>GAMR-761017-HW4</t>
  </si>
  <si>
    <t>CABRERA MARTINEZ MARGARITA</t>
  </si>
  <si>
    <t>CAMM-810625-LZ4</t>
  </si>
  <si>
    <t>OPERADOR(A) TELEFONICA(O) PSICOLOGA(O) DE LINEA MUJER</t>
  </si>
  <si>
    <t>GONZALEZ VALDIVIA RUBEN DARIO</t>
  </si>
  <si>
    <t>GOVR590828EW8</t>
  </si>
  <si>
    <t>OPERADOR(A)  TELEFONICO(A) ABOGADO(A) LINEA MUJER</t>
  </si>
  <si>
    <t xml:space="preserve">JAUREGUI  FLORES MARIA ELENA </t>
  </si>
  <si>
    <t>JAFE-700530-6X3</t>
  </si>
  <si>
    <t>COORDINADOR(A) ADMINISTRATIVA</t>
  </si>
  <si>
    <t>TORRES CHACON MILI EDITH</t>
  </si>
  <si>
    <t>GODE-710321-TM6</t>
  </si>
  <si>
    <t xml:space="preserve">JEFA(E)  B DE UNIDAD DEPARTAMENTAL </t>
  </si>
  <si>
    <t>COORDINACION ADMINISTRATIVA</t>
  </si>
  <si>
    <t>ADMINISTRATIVA DE RECURSOS HUMANOS</t>
  </si>
  <si>
    <t xml:space="preserve">MARTINEZ FLORES  ELIZABETH GABRIELA </t>
  </si>
  <si>
    <t>MAFE-670704-699</t>
  </si>
  <si>
    <t>CONTADOR(A) "A" DE RECURSOS MATERIALES</t>
  </si>
  <si>
    <t xml:space="preserve">GOMEZ VALLE NESTOR DANIEL </t>
  </si>
  <si>
    <t>GOVN-751213-SW4</t>
  </si>
  <si>
    <t xml:space="preserve">SOPORTE TECNICO EN SISTEMAS Y SERVICIOS </t>
  </si>
  <si>
    <t>RODRIGUEZ GOMEZ GUADALUPE</t>
  </si>
  <si>
    <t>ROGG-470912-6A2</t>
  </si>
  <si>
    <t xml:space="preserve">SECRETARIA    </t>
  </si>
  <si>
    <t>FUENTES MEDINA JESUS</t>
  </si>
  <si>
    <t>FUMJ-730924-V70</t>
  </si>
  <si>
    <t>AUXILIAR DE LOGISTICA</t>
  </si>
  <si>
    <t>VELAZQUEZ ABARCA FRANCISCO</t>
  </si>
  <si>
    <t>VEAF-510117-G9A</t>
  </si>
  <si>
    <t xml:space="preserve">ENCARGADO DE INTENDENCIA Y MANTENIMIENTO </t>
  </si>
  <si>
    <t>QUINTERO BELTRAN GUADALUPE</t>
  </si>
  <si>
    <t>QUBG-631012-KJA</t>
  </si>
  <si>
    <t>COORDINADORA DE OPORTUNIDADES PARA LAS MUJERES</t>
  </si>
  <si>
    <t>ROBLES  HERNANDEZ KARLA LOURDES</t>
  </si>
  <si>
    <t>ROHK-830209-5Q1</t>
  </si>
  <si>
    <t xml:space="preserve">ENLACE  MUNICIPAL </t>
  </si>
  <si>
    <t xml:space="preserve">COORDINACION DE OPORTUNIDADES PARA LAS MUJERES </t>
  </si>
  <si>
    <t>OLIVARES GARCIA SANDRA PATRICIA</t>
  </si>
  <si>
    <t>OIGS-830408-SQ9</t>
  </si>
  <si>
    <t xml:space="preserve">ANALISTA  DE ENLACE MUNICIPAL </t>
  </si>
  <si>
    <t xml:space="preserve">TAVAREZ OROZCO GERARDO </t>
  </si>
  <si>
    <t>TAOG-780921-993</t>
  </si>
  <si>
    <t>SANABRIA ALCARAZ  ANABEL</t>
  </si>
  <si>
    <t>ZAAA-790410-GE7</t>
  </si>
  <si>
    <t>ENCARGADA(O)  DEL CIO  Y VENTANILLA UNICA</t>
  </si>
  <si>
    <t>ZUÑIGA NUÑO CORAL CHANTAL</t>
  </si>
  <si>
    <t>ZUNC-750604-IH7</t>
  </si>
  <si>
    <t>COORDINADORA VIDA SIN VIOLENCIA</t>
  </si>
  <si>
    <t>HERNANDEZ PEZO MARIA TERESA</t>
  </si>
  <si>
    <t>HEPT-850722-SR8</t>
  </si>
  <si>
    <t>ADMINISTRATIVO(A) ESPECIALIZADA(O) DE VIDA SIN VIOLENCIA</t>
  </si>
  <si>
    <t>GALLEGOS TEJEDA ANA JANELLE</t>
  </si>
  <si>
    <t>GATX-800624-PHA</t>
  </si>
  <si>
    <t>c</t>
  </si>
  <si>
    <t>COORDINADOR(A) DE POLITICAS PUBLICAS</t>
  </si>
  <si>
    <t xml:space="preserve">GUTIERREZ PEREZ JOSE GERARDO </t>
  </si>
  <si>
    <t>GUPG-731109-SD1</t>
  </si>
  <si>
    <t>ANALISTA ESPECIALIZADO EN POLITICAS PUBLICAS</t>
  </si>
  <si>
    <t>COORDINACIÓN DE POLITICAS PÚBLICAS</t>
  </si>
  <si>
    <t>TOTAL</t>
  </si>
  <si>
    <t>SUMA</t>
  </si>
  <si>
    <t>MUJERES</t>
  </si>
  <si>
    <t>HOMBRES</t>
  </si>
  <si>
    <t>% DESPENSA REDONDEADA</t>
  </si>
  <si>
    <t>PUESTO</t>
  </si>
  <si>
    <t>CRUZ MUÑOZ MARIA ELENA</t>
  </si>
  <si>
    <t>LOAIZA MARTINEZ BEATRIZ ALEJANDRA</t>
  </si>
  <si>
    <t>LARIOS VIRGEN PIEDAD</t>
  </si>
</sst>
</file>

<file path=xl/styles.xml><?xml version="1.0" encoding="utf-8"?>
<styleSheet xmlns="http://schemas.openxmlformats.org/spreadsheetml/2006/main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.00_ ;[Red]\-#,##0.00\ "/>
    <numFmt numFmtId="167" formatCode="#,##0_ ;[Red]\-#,##0\ 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color indexed="81"/>
      <name val="Tahoma"/>
      <family val="2"/>
    </font>
    <font>
      <sz val="10"/>
      <color indexed="81"/>
      <name val="Tahoma"/>
      <family val="2"/>
    </font>
    <font>
      <sz val="18"/>
      <name val="Verdana"/>
      <family val="2"/>
    </font>
    <font>
      <b/>
      <sz val="18"/>
      <name val="Verdana"/>
      <family val="2"/>
    </font>
    <font>
      <sz val="16"/>
      <name val="Verdana"/>
      <family val="2"/>
    </font>
    <font>
      <sz val="16"/>
      <name val="DejaVu Sans Condensed"/>
      <family val="2"/>
    </font>
    <font>
      <u/>
      <sz val="11"/>
      <color theme="10"/>
      <name val="Calibri"/>
      <family val="2"/>
    </font>
    <font>
      <u/>
      <sz val="22"/>
      <color theme="10"/>
      <name val="Calibri"/>
      <family val="2"/>
    </font>
    <font>
      <sz val="24"/>
      <color theme="1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</cellStyleXfs>
  <cellXfs count="127">
    <xf numFmtId="0" fontId="0" fillId="0" borderId="0" xfId="0"/>
    <xf numFmtId="0" fontId="6" fillId="0" borderId="0" xfId="2" applyFont="1" applyAlignment="1">
      <alignment horizontal="center" vertical="center"/>
    </xf>
    <xf numFmtId="4" fontId="6" fillId="0" borderId="0" xfId="2" applyNumberFormat="1" applyFont="1" applyAlignment="1">
      <alignment vertical="center"/>
    </xf>
    <xf numFmtId="0" fontId="6" fillId="0" borderId="0" xfId="2" applyFont="1" applyAlignment="1">
      <alignment vertical="center"/>
    </xf>
    <xf numFmtId="0" fontId="6" fillId="2" borderId="0" xfId="2" applyFont="1" applyFill="1" applyAlignment="1">
      <alignment horizontal="center" vertical="center"/>
    </xf>
    <xf numFmtId="0" fontId="6" fillId="2" borderId="0" xfId="2" applyFont="1" applyFill="1" applyAlignment="1">
      <alignment vertical="center"/>
    </xf>
    <xf numFmtId="0" fontId="7" fillId="3" borderId="1" xfId="2" applyFont="1" applyFill="1" applyBorder="1" applyAlignment="1">
      <alignment horizontal="center" vertical="center"/>
    </xf>
    <xf numFmtId="0" fontId="7" fillId="4" borderId="3" xfId="2" applyFont="1" applyFill="1" applyBorder="1" applyAlignment="1">
      <alignment horizontal="center" vertical="center"/>
    </xf>
    <xf numFmtId="0" fontId="7" fillId="3" borderId="1" xfId="2" applyFont="1" applyFill="1" applyBorder="1" applyAlignment="1">
      <alignment horizontal="center" vertical="center" wrapText="1"/>
    </xf>
    <xf numFmtId="0" fontId="6" fillId="3" borderId="0" xfId="2" applyFont="1" applyFill="1" applyAlignment="1">
      <alignment vertical="center"/>
    </xf>
    <xf numFmtId="0" fontId="6" fillId="5" borderId="0" xfId="2" applyFont="1" applyFill="1" applyAlignment="1">
      <alignment vertical="center"/>
    </xf>
    <xf numFmtId="0" fontId="6" fillId="6" borderId="0" xfId="2" applyFont="1" applyFill="1" applyAlignment="1">
      <alignment vertical="center"/>
    </xf>
    <xf numFmtId="0" fontId="7" fillId="3" borderId="4" xfId="2" applyNumberFormat="1" applyFont="1" applyFill="1" applyBorder="1" applyAlignment="1">
      <alignment horizontal="center" vertical="center" wrapText="1"/>
    </xf>
    <xf numFmtId="0" fontId="7" fillId="2" borderId="4" xfId="2" applyNumberFormat="1" applyFont="1" applyFill="1" applyBorder="1" applyAlignment="1">
      <alignment horizontal="center" vertical="center" wrapText="1"/>
    </xf>
    <xf numFmtId="0" fontId="7" fillId="7" borderId="4" xfId="2" applyNumberFormat="1" applyFont="1" applyFill="1" applyBorder="1" applyAlignment="1">
      <alignment horizontal="center" vertical="center" wrapText="1"/>
    </xf>
    <xf numFmtId="4" fontId="7" fillId="3" borderId="4" xfId="2" applyNumberFormat="1" applyFont="1" applyFill="1" applyBorder="1" applyAlignment="1">
      <alignment horizontal="center" vertical="center" wrapText="1"/>
    </xf>
    <xf numFmtId="3" fontId="7" fillId="3" borderId="4" xfId="2" applyNumberFormat="1" applyFont="1" applyFill="1" applyBorder="1" applyAlignment="1">
      <alignment horizontal="center" vertical="center" wrapText="1"/>
    </xf>
    <xf numFmtId="4" fontId="7" fillId="7" borderId="4" xfId="2" applyNumberFormat="1" applyFont="1" applyFill="1" applyBorder="1" applyAlignment="1">
      <alignment horizontal="center" vertical="center" wrapText="1"/>
    </xf>
    <xf numFmtId="0" fontId="6" fillId="0" borderId="0" xfId="2" applyNumberFormat="1" applyFont="1" applyFill="1" applyAlignment="1">
      <alignment vertical="center"/>
    </xf>
    <xf numFmtId="0" fontId="6" fillId="0" borderId="5" xfId="2" applyFont="1" applyFill="1" applyBorder="1" applyAlignment="1">
      <alignment horizontal="center" vertical="center"/>
    </xf>
    <xf numFmtId="49" fontId="6" fillId="0" borderId="5" xfId="2" applyNumberFormat="1" applyFont="1" applyFill="1" applyBorder="1" applyAlignment="1">
      <alignment horizontal="center" vertical="center"/>
    </xf>
    <xf numFmtId="0" fontId="6" fillId="0" borderId="5" xfId="2" applyNumberFormat="1" applyFont="1" applyFill="1" applyBorder="1" applyAlignment="1">
      <alignment horizontal="center" vertical="center"/>
    </xf>
    <xf numFmtId="0" fontId="6" fillId="0" borderId="5" xfId="2" applyFont="1" applyFill="1" applyBorder="1" applyAlignment="1">
      <alignment vertical="center" wrapText="1"/>
    </xf>
    <xf numFmtId="0" fontId="6" fillId="0" borderId="3" xfId="2" applyFont="1" applyFill="1" applyBorder="1" applyAlignment="1">
      <alignment vertical="center" wrapText="1"/>
    </xf>
    <xf numFmtId="14" fontId="6" fillId="0" borderId="3" xfId="4" applyNumberFormat="1" applyFont="1" applyBorder="1" applyAlignment="1">
      <alignment wrapText="1"/>
    </xf>
    <xf numFmtId="0" fontId="6" fillId="2" borderId="3" xfId="2" applyFont="1" applyFill="1" applyBorder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165" fontId="6" fillId="7" borderId="5" xfId="6" applyNumberFormat="1" applyFont="1" applyFill="1" applyBorder="1" applyAlignment="1">
      <alignment vertical="center"/>
    </xf>
    <xf numFmtId="3" fontId="6" fillId="0" borderId="5" xfId="2" applyNumberFormat="1" applyFont="1" applyFill="1" applyBorder="1" applyAlignment="1">
      <alignment vertical="center"/>
    </xf>
    <xf numFmtId="4" fontId="6" fillId="0" borderId="5" xfId="2" applyNumberFormat="1" applyFont="1" applyFill="1" applyBorder="1" applyAlignment="1">
      <alignment vertical="center"/>
    </xf>
    <xf numFmtId="166" fontId="6" fillId="0" borderId="5" xfId="2" applyNumberFormat="1" applyFont="1" applyFill="1" applyBorder="1" applyAlignment="1">
      <alignment vertical="center"/>
    </xf>
    <xf numFmtId="167" fontId="6" fillId="7" borderId="5" xfId="2" applyNumberFormat="1" applyFont="1" applyFill="1" applyBorder="1" applyAlignment="1">
      <alignment vertical="center"/>
    </xf>
    <xf numFmtId="166" fontId="6" fillId="0" borderId="0" xfId="2" applyNumberFormat="1" applyFont="1" applyFill="1" applyBorder="1" applyAlignment="1">
      <alignment vertical="center"/>
    </xf>
    <xf numFmtId="166" fontId="6" fillId="0" borderId="3" xfId="2" applyNumberFormat="1" applyFont="1" applyFill="1" applyBorder="1" applyAlignment="1">
      <alignment vertical="center"/>
    </xf>
    <xf numFmtId="9" fontId="6" fillId="5" borderId="3" xfId="8" applyFont="1" applyFill="1" applyBorder="1" applyAlignment="1">
      <alignment vertical="center"/>
    </xf>
    <xf numFmtId="166" fontId="6" fillId="6" borderId="3" xfId="2" applyNumberFormat="1" applyFont="1" applyFill="1" applyBorder="1" applyAlignment="1">
      <alignment vertical="center"/>
    </xf>
    <xf numFmtId="164" fontId="6" fillId="0" borderId="3" xfId="3" applyNumberFormat="1" applyFont="1" applyFill="1" applyBorder="1" applyAlignment="1">
      <alignment vertical="center"/>
    </xf>
    <xf numFmtId="0" fontId="6" fillId="0" borderId="0" xfId="2" applyFont="1" applyFill="1" applyAlignment="1">
      <alignment vertical="center"/>
    </xf>
    <xf numFmtId="0" fontId="6" fillId="0" borderId="3" xfId="2" applyFont="1" applyFill="1" applyBorder="1" applyAlignment="1">
      <alignment vertical="center"/>
    </xf>
    <xf numFmtId="4" fontId="6" fillId="2" borderId="3" xfId="2" applyNumberFormat="1" applyFont="1" applyFill="1" applyBorder="1" applyAlignment="1">
      <alignment horizontal="center" vertical="center"/>
    </xf>
    <xf numFmtId="166" fontId="6" fillId="2" borderId="5" xfId="2" applyNumberFormat="1" applyFont="1" applyFill="1" applyBorder="1" applyAlignment="1">
      <alignment vertical="center"/>
    </xf>
    <xf numFmtId="10" fontId="6" fillId="2" borderId="5" xfId="8" applyNumberFormat="1" applyFont="1" applyFill="1" applyBorder="1" applyAlignment="1">
      <alignment vertical="center"/>
    </xf>
    <xf numFmtId="166" fontId="6" fillId="2" borderId="0" xfId="2" applyNumberFormat="1" applyFont="1" applyFill="1" applyBorder="1" applyAlignment="1">
      <alignment vertical="center"/>
    </xf>
    <xf numFmtId="0" fontId="6" fillId="0" borderId="3" xfId="5" applyFont="1" applyFill="1" applyBorder="1"/>
    <xf numFmtId="0" fontId="6" fillId="0" borderId="6" xfId="2" applyFont="1" applyFill="1" applyBorder="1" applyAlignment="1">
      <alignment vertical="center" wrapText="1"/>
    </xf>
    <xf numFmtId="0" fontId="6" fillId="0" borderId="7" xfId="5" applyFont="1" applyBorder="1"/>
    <xf numFmtId="0" fontId="6" fillId="0" borderId="7" xfId="5" applyFont="1" applyFill="1" applyBorder="1"/>
    <xf numFmtId="10" fontId="6" fillId="0" borderId="5" xfId="8" applyNumberFormat="1" applyFont="1" applyFill="1" applyBorder="1" applyAlignment="1">
      <alignment vertical="center"/>
    </xf>
    <xf numFmtId="0" fontId="6" fillId="0" borderId="3" xfId="5" applyFont="1" applyBorder="1"/>
    <xf numFmtId="4" fontId="6" fillId="0" borderId="3" xfId="2" applyNumberFormat="1" applyFont="1" applyFill="1" applyBorder="1" applyAlignment="1">
      <alignment horizontal="center" vertical="center"/>
    </xf>
    <xf numFmtId="10" fontId="6" fillId="2" borderId="5" xfId="7" applyNumberFormat="1" applyFont="1" applyFill="1" applyBorder="1" applyAlignment="1">
      <alignment vertical="center"/>
    </xf>
    <xf numFmtId="166" fontId="6" fillId="0" borderId="0" xfId="2" applyNumberFormat="1" applyFont="1" applyFill="1" applyAlignment="1">
      <alignment vertical="center"/>
    </xf>
    <xf numFmtId="0" fontId="6" fillId="0" borderId="0" xfId="2" applyFont="1" applyBorder="1" applyAlignment="1">
      <alignment horizontal="center" vertical="center"/>
    </xf>
    <xf numFmtId="166" fontId="6" fillId="0" borderId="0" xfId="2" applyNumberFormat="1" applyFont="1" applyAlignment="1">
      <alignment vertical="center"/>
    </xf>
    <xf numFmtId="44" fontId="6" fillId="9" borderId="8" xfId="9" applyFont="1" applyFill="1" applyBorder="1" applyAlignment="1">
      <alignment vertical="center"/>
    </xf>
    <xf numFmtId="44" fontId="6" fillId="9" borderId="0" xfId="9" applyFont="1" applyFill="1" applyBorder="1" applyAlignment="1">
      <alignment vertical="center"/>
    </xf>
    <xf numFmtId="0" fontId="6" fillId="0" borderId="0" xfId="2" applyFont="1" applyAlignment="1">
      <alignment horizontal="left" vertical="center"/>
    </xf>
    <xf numFmtId="4" fontId="6" fillId="0" borderId="0" xfId="2" applyNumberFormat="1" applyFont="1" applyAlignment="1">
      <alignment horizontal="left" vertical="center"/>
    </xf>
    <xf numFmtId="4" fontId="6" fillId="0" borderId="0" xfId="2" applyNumberFormat="1" applyFont="1" applyAlignment="1">
      <alignment horizontal="center" vertical="center"/>
    </xf>
    <xf numFmtId="43" fontId="6" fillId="0" borderId="0" xfId="1" applyFont="1" applyAlignment="1">
      <alignment horizontal="center" vertical="center"/>
    </xf>
    <xf numFmtId="43" fontId="6" fillId="10" borderId="0" xfId="10" applyFont="1" applyFill="1" applyAlignment="1">
      <alignment vertical="center"/>
    </xf>
    <xf numFmtId="43" fontId="6" fillId="7" borderId="0" xfId="10" applyFont="1" applyFill="1" applyAlignment="1">
      <alignment vertical="center"/>
    </xf>
    <xf numFmtId="164" fontId="6" fillId="0" borderId="0" xfId="2" applyNumberFormat="1" applyFont="1" applyAlignment="1">
      <alignment vertical="center"/>
    </xf>
    <xf numFmtId="3" fontId="6" fillId="0" borderId="0" xfId="2" applyNumberFormat="1" applyFont="1" applyAlignment="1">
      <alignment horizontal="center" vertical="center"/>
    </xf>
    <xf numFmtId="44" fontId="6" fillId="0" borderId="0" xfId="2" applyNumberFormat="1" applyFont="1" applyAlignment="1">
      <alignment vertical="center"/>
    </xf>
    <xf numFmtId="0" fontId="6" fillId="7" borderId="0" xfId="2" applyFont="1" applyFill="1" applyAlignment="1">
      <alignment vertical="center"/>
    </xf>
    <xf numFmtId="0" fontId="6" fillId="0" borderId="9" xfId="2" applyFont="1" applyBorder="1" applyAlignment="1">
      <alignment horizontal="right" vertical="center"/>
    </xf>
    <xf numFmtId="0" fontId="6" fillId="0" borderId="0" xfId="2" applyFont="1" applyFill="1" applyAlignment="1">
      <alignment horizontal="center" vertical="center"/>
    </xf>
    <xf numFmtId="43" fontId="6" fillId="0" borderId="0" xfId="2" applyNumberFormat="1" applyFont="1" applyFill="1" applyAlignment="1">
      <alignment vertical="center"/>
    </xf>
    <xf numFmtId="43" fontId="6" fillId="0" borderId="0" xfId="6" applyFont="1" applyFill="1" applyAlignment="1">
      <alignment vertical="center"/>
    </xf>
    <xf numFmtId="0" fontId="6" fillId="0" borderId="3" xfId="2" applyFont="1" applyBorder="1" applyAlignment="1">
      <alignment vertical="center"/>
    </xf>
    <xf numFmtId="0" fontId="8" fillId="0" borderId="3" xfId="5" applyFont="1" applyFill="1" applyBorder="1" applyAlignment="1">
      <alignment horizontal="center" wrapText="1"/>
    </xf>
    <xf numFmtId="0" fontId="8" fillId="0" borderId="3" xfId="4" applyFont="1" applyFill="1" applyBorder="1" applyAlignment="1">
      <alignment wrapText="1"/>
    </xf>
    <xf numFmtId="0" fontId="8" fillId="0" borderId="3" xfId="5" applyFont="1" applyBorder="1" applyAlignment="1">
      <alignment horizontal="center" wrapText="1"/>
    </xf>
    <xf numFmtId="0" fontId="9" fillId="8" borderId="3" xfId="5" applyFont="1" applyFill="1" applyBorder="1" applyAlignment="1">
      <alignment horizontal="justify"/>
    </xf>
    <xf numFmtId="0" fontId="6" fillId="0" borderId="7" xfId="2" applyFont="1" applyFill="1" applyBorder="1" applyAlignment="1">
      <alignment vertical="center"/>
    </xf>
    <xf numFmtId="0" fontId="6" fillId="0" borderId="0" xfId="5" applyFont="1" applyBorder="1"/>
    <xf numFmtId="14" fontId="6" fillId="0" borderId="3" xfId="2" applyNumberFormat="1" applyFont="1" applyFill="1" applyBorder="1" applyAlignment="1">
      <alignment vertical="center"/>
    </xf>
    <xf numFmtId="0" fontId="6" fillId="11" borderId="5" xfId="2" applyFont="1" applyFill="1" applyBorder="1" applyAlignment="1">
      <alignment horizontal="center" vertical="center"/>
    </xf>
    <xf numFmtId="49" fontId="6" fillId="11" borderId="5" xfId="2" applyNumberFormat="1" applyFont="1" applyFill="1" applyBorder="1" applyAlignment="1">
      <alignment horizontal="center" vertical="center"/>
    </xf>
    <xf numFmtId="0" fontId="6" fillId="11" borderId="5" xfId="2" applyNumberFormat="1" applyFont="1" applyFill="1" applyBorder="1" applyAlignment="1">
      <alignment horizontal="center" vertical="center"/>
    </xf>
    <xf numFmtId="0" fontId="6" fillId="11" borderId="5" xfId="2" applyFont="1" applyFill="1" applyBorder="1" applyAlignment="1">
      <alignment vertical="center" wrapText="1"/>
    </xf>
    <xf numFmtId="0" fontId="6" fillId="11" borderId="3" xfId="2" applyFont="1" applyFill="1" applyBorder="1" applyAlignment="1">
      <alignment vertical="center" wrapText="1"/>
    </xf>
    <xf numFmtId="14" fontId="6" fillId="11" borderId="3" xfId="4" applyNumberFormat="1" applyFont="1" applyFill="1" applyBorder="1" applyAlignment="1">
      <alignment wrapText="1"/>
    </xf>
    <xf numFmtId="0" fontId="6" fillId="11" borderId="3" xfId="2" applyFont="1" applyFill="1" applyBorder="1" applyAlignment="1">
      <alignment horizontal="center" vertical="center"/>
    </xf>
    <xf numFmtId="0" fontId="9" fillId="11" borderId="3" xfId="5" applyFont="1" applyFill="1" applyBorder="1" applyAlignment="1">
      <alignment horizontal="justify"/>
    </xf>
    <xf numFmtId="0" fontId="8" fillId="11" borderId="3" xfId="5" applyFont="1" applyFill="1" applyBorder="1" applyAlignment="1">
      <alignment wrapText="1"/>
    </xf>
    <xf numFmtId="165" fontId="6" fillId="11" borderId="5" xfId="6" applyNumberFormat="1" applyFont="1" applyFill="1" applyBorder="1" applyAlignment="1">
      <alignment vertical="center"/>
    </xf>
    <xf numFmtId="4" fontId="6" fillId="11" borderId="3" xfId="2" applyNumberFormat="1" applyFont="1" applyFill="1" applyBorder="1" applyAlignment="1">
      <alignment vertical="center"/>
    </xf>
    <xf numFmtId="3" fontId="6" fillId="11" borderId="5" xfId="2" applyNumberFormat="1" applyFont="1" applyFill="1" applyBorder="1" applyAlignment="1">
      <alignment vertical="center"/>
    </xf>
    <xf numFmtId="4" fontId="6" fillId="11" borderId="5" xfId="2" applyNumberFormat="1" applyFont="1" applyFill="1" applyBorder="1" applyAlignment="1">
      <alignment vertical="center"/>
    </xf>
    <xf numFmtId="166" fontId="6" fillId="11" borderId="5" xfId="2" applyNumberFormat="1" applyFont="1" applyFill="1" applyBorder="1" applyAlignment="1">
      <alignment vertical="center"/>
    </xf>
    <xf numFmtId="10" fontId="6" fillId="11" borderId="5" xfId="7" applyNumberFormat="1" applyFont="1" applyFill="1" applyBorder="1" applyAlignment="1">
      <alignment vertical="center"/>
    </xf>
    <xf numFmtId="167" fontId="6" fillId="11" borderId="5" xfId="2" applyNumberFormat="1" applyFont="1" applyFill="1" applyBorder="1" applyAlignment="1">
      <alignment vertical="center"/>
    </xf>
    <xf numFmtId="10" fontId="6" fillId="11" borderId="5" xfId="8" applyNumberFormat="1" applyFont="1" applyFill="1" applyBorder="1" applyAlignment="1">
      <alignment vertical="center"/>
    </xf>
    <xf numFmtId="166" fontId="6" fillId="11" borderId="0" xfId="2" applyNumberFormat="1" applyFont="1" applyFill="1" applyBorder="1" applyAlignment="1">
      <alignment vertical="center"/>
    </xf>
    <xf numFmtId="166" fontId="6" fillId="11" borderId="3" xfId="2" applyNumberFormat="1" applyFont="1" applyFill="1" applyBorder="1" applyAlignment="1">
      <alignment vertical="center"/>
    </xf>
    <xf numFmtId="9" fontId="6" fillId="11" borderId="3" xfId="8" applyFont="1" applyFill="1" applyBorder="1" applyAlignment="1">
      <alignment vertical="center"/>
    </xf>
    <xf numFmtId="164" fontId="6" fillId="11" borderId="3" xfId="3" applyNumberFormat="1" applyFont="1" applyFill="1" applyBorder="1" applyAlignment="1">
      <alignment vertical="center"/>
    </xf>
    <xf numFmtId="0" fontId="6" fillId="11" borderId="0" xfId="2" applyFont="1" applyFill="1" applyAlignment="1">
      <alignment vertical="center"/>
    </xf>
    <xf numFmtId="0" fontId="6" fillId="11" borderId="3" xfId="5" applyFont="1" applyFill="1" applyBorder="1"/>
    <xf numFmtId="0" fontId="8" fillId="11" borderId="3" xfId="5" applyFont="1" applyFill="1" applyBorder="1" applyAlignment="1"/>
    <xf numFmtId="0" fontId="8" fillId="11" borderId="3" xfId="5" applyFont="1" applyFill="1" applyBorder="1" applyAlignment="1">
      <alignment horizontal="center" wrapText="1"/>
    </xf>
    <xf numFmtId="4" fontId="6" fillId="11" borderId="3" xfId="2" applyNumberFormat="1" applyFont="1" applyFill="1" applyBorder="1" applyAlignment="1">
      <alignment horizontal="center" vertical="center"/>
    </xf>
    <xf numFmtId="0" fontId="6" fillId="11" borderId="6" xfId="2" applyFont="1" applyFill="1" applyBorder="1" applyAlignment="1">
      <alignment vertical="center" wrapText="1"/>
    </xf>
    <xf numFmtId="0" fontId="6" fillId="11" borderId="7" xfId="5" applyFont="1" applyFill="1" applyBorder="1"/>
    <xf numFmtId="0" fontId="8" fillId="11" borderId="3" xfId="4" applyFont="1" applyFill="1" applyBorder="1" applyAlignment="1">
      <alignment wrapText="1"/>
    </xf>
    <xf numFmtId="0" fontId="6" fillId="11" borderId="5" xfId="5" applyFont="1" applyFill="1" applyBorder="1"/>
    <xf numFmtId="4" fontId="6" fillId="11" borderId="5" xfId="2" applyNumberFormat="1" applyFont="1" applyFill="1" applyBorder="1" applyAlignment="1">
      <alignment horizontal="center" vertical="center"/>
    </xf>
    <xf numFmtId="166" fontId="6" fillId="11" borderId="0" xfId="2" applyNumberFormat="1" applyFont="1" applyFill="1" applyAlignment="1">
      <alignment vertical="center"/>
    </xf>
    <xf numFmtId="0" fontId="11" fillId="0" borderId="0" xfId="11" applyFont="1" applyAlignment="1" applyProtection="1"/>
    <xf numFmtId="0" fontId="7" fillId="3" borderId="1" xfId="2" applyFont="1" applyFill="1" applyBorder="1" applyAlignment="1">
      <alignment horizontal="center" vertical="center"/>
    </xf>
    <xf numFmtId="0" fontId="7" fillId="3" borderId="2" xfId="2" applyFont="1" applyFill="1" applyBorder="1" applyAlignment="1">
      <alignment horizontal="center" vertical="center"/>
    </xf>
    <xf numFmtId="4" fontId="7" fillId="3" borderId="3" xfId="2" applyNumberFormat="1" applyFont="1" applyFill="1" applyBorder="1" applyAlignment="1">
      <alignment horizontal="center" vertical="center"/>
    </xf>
    <xf numFmtId="0" fontId="7" fillId="3" borderId="3" xfId="2" applyFont="1" applyFill="1" applyBorder="1" applyAlignment="1">
      <alignment horizontal="center" vertical="center"/>
    </xf>
    <xf numFmtId="0" fontId="12" fillId="0" borderId="0" xfId="11" applyFont="1" applyFill="1" applyAlignment="1" applyProtection="1"/>
    <xf numFmtId="167" fontId="6" fillId="0" borderId="0" xfId="2" applyNumberFormat="1" applyFont="1" applyFill="1" applyAlignment="1">
      <alignment vertical="center"/>
    </xf>
    <xf numFmtId="167" fontId="6" fillId="12" borderId="5" xfId="2" applyNumberFormat="1" applyFont="1" applyFill="1" applyBorder="1" applyAlignment="1">
      <alignment vertical="center"/>
    </xf>
    <xf numFmtId="10" fontId="6" fillId="12" borderId="5" xfId="8" applyNumberFormat="1" applyFont="1" applyFill="1" applyBorder="1" applyAlignment="1">
      <alignment vertical="center"/>
    </xf>
    <xf numFmtId="0" fontId="6" fillId="12" borderId="0" xfId="2" applyFont="1" applyFill="1" applyAlignment="1">
      <alignment vertical="center"/>
    </xf>
    <xf numFmtId="44" fontId="6" fillId="12" borderId="8" xfId="9" applyFont="1" applyFill="1" applyBorder="1" applyAlignment="1">
      <alignment vertical="center"/>
    </xf>
    <xf numFmtId="44" fontId="6" fillId="7" borderId="8" xfId="9" applyFont="1" applyFill="1" applyBorder="1" applyAlignment="1">
      <alignment vertical="center"/>
    </xf>
    <xf numFmtId="4" fontId="7" fillId="13" borderId="4" xfId="2" applyNumberFormat="1" applyFont="1" applyFill="1" applyBorder="1" applyAlignment="1">
      <alignment horizontal="center" vertical="center" wrapText="1"/>
    </xf>
    <xf numFmtId="166" fontId="6" fillId="13" borderId="5" xfId="2" applyNumberFormat="1" applyFont="1" applyFill="1" applyBorder="1" applyAlignment="1">
      <alignment vertical="center"/>
    </xf>
    <xf numFmtId="0" fontId="6" fillId="13" borderId="0" xfId="2" applyFont="1" applyFill="1" applyAlignment="1">
      <alignment vertical="center"/>
    </xf>
    <xf numFmtId="44" fontId="6" fillId="13" borderId="8" xfId="9" applyFont="1" applyFill="1" applyBorder="1" applyAlignment="1">
      <alignment vertical="center"/>
    </xf>
    <xf numFmtId="44" fontId="6" fillId="13" borderId="0" xfId="2" applyNumberFormat="1" applyFont="1" applyFill="1" applyAlignment="1">
      <alignment vertical="center"/>
    </xf>
  </cellXfs>
  <cellStyles count="12">
    <cellStyle name="Hipervínculo" xfId="11" builtinId="8"/>
    <cellStyle name="Millares" xfId="1" builtinId="3"/>
    <cellStyle name="Millares 2" xfId="6"/>
    <cellStyle name="Millares 3" xfId="10"/>
    <cellStyle name="Millares_~9885111 2" xfId="3"/>
    <cellStyle name="Moneda 2" xfId="9"/>
    <cellStyle name="Normal" xfId="0" builtinId="0"/>
    <cellStyle name="Normal 2" xfId="5"/>
    <cellStyle name="Normal_~9885111 2" xfId="2"/>
    <cellStyle name="Normal_FORMATO PARA ORGANISMOS 2" xfId="4"/>
    <cellStyle name="Porcentual 2" xfId="8"/>
    <cellStyle name="Porcentual 3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34</xdr:col>
      <xdr:colOff>44824</xdr:colOff>
      <xdr:row>0</xdr:row>
      <xdr:rowOff>123266</xdr:rowOff>
    </xdr:from>
    <xdr:to>
      <xdr:col>34</xdr:col>
      <xdr:colOff>608667</xdr:colOff>
      <xdr:row>0</xdr:row>
      <xdr:rowOff>637616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583974" y="123266"/>
          <a:ext cx="1640168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jauregui2\documentos%20c\Presupuesto%20%202012\presupuesto%20ejercido\poa%202012RECORTADO-IJM%20ENE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gtos fijos"/>
      <sheetName val="servic prof de terceros"/>
      <sheetName val="gtos med mayo"/>
      <sheetName val="40pl "/>
      <sheetName val="acumulado presup"/>
      <sheetName val="cuadro "/>
      <sheetName val="concentrado gtos EJERCIDOS"/>
      <sheetName val="pres"/>
      <sheetName val="s.e."/>
      <sheetName val="MEG y plan"/>
      <sheetName val="difusion"/>
      <sheetName val="juridico"/>
      <sheetName val="CAPACITAC"/>
      <sheetName val="lin. Mujer"/>
      <sheetName val="administ"/>
      <sheetName val="opm"/>
      <sheetName val="vida sviol"/>
      <sheetName val="pol pub"/>
      <sheetName val="PROCESO 1"/>
      <sheetName val="PROCESO 2"/>
      <sheetName val="PROCESO 3"/>
      <sheetName val="PROCESO 4."/>
      <sheetName val="presup x proceso"/>
      <sheetName val="CALENDARIO "/>
    </sheetNames>
    <sheetDataSet>
      <sheetData sheetId="0"/>
      <sheetData sheetId="1"/>
      <sheetData sheetId="2">
        <row r="6">
          <cell r="J6">
            <v>26087.760000000002</v>
          </cell>
        </row>
        <row r="7">
          <cell r="J7">
            <v>26439.350000000002</v>
          </cell>
        </row>
        <row r="8">
          <cell r="J8">
            <v>37728.71</v>
          </cell>
        </row>
        <row r="11">
          <cell r="J11">
            <v>77384.31</v>
          </cell>
        </row>
        <row r="12">
          <cell r="J12">
            <v>35777.71</v>
          </cell>
        </row>
        <row r="15">
          <cell r="J15">
            <v>20694.940000000002</v>
          </cell>
        </row>
        <row r="18">
          <cell r="J18">
            <v>28061.219999999998</v>
          </cell>
        </row>
        <row r="21">
          <cell r="J21">
            <v>57416.17</v>
          </cell>
        </row>
        <row r="22">
          <cell r="J22">
            <v>56260.25</v>
          </cell>
        </row>
        <row r="26">
          <cell r="J26">
            <v>53825.7</v>
          </cell>
        </row>
        <row r="27">
          <cell r="J27">
            <v>55048.12</v>
          </cell>
        </row>
        <row r="28">
          <cell r="J28">
            <v>45322.51</v>
          </cell>
        </row>
        <row r="32">
          <cell r="J32">
            <v>31521.97</v>
          </cell>
        </row>
        <row r="33">
          <cell r="J33">
            <v>28856.21</v>
          </cell>
        </row>
        <row r="37">
          <cell r="J37">
            <v>28687.56</v>
          </cell>
        </row>
        <row r="38">
          <cell r="J38">
            <v>12125.609999999999</v>
          </cell>
        </row>
        <row r="42">
          <cell r="J42">
            <v>38855.300000000003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B46"/>
  <sheetViews>
    <sheetView tabSelected="1" zoomScale="48" zoomScaleNormal="48" workbookViewId="0">
      <selection activeCell="AY46" sqref="A1:AY46"/>
    </sheetView>
  </sheetViews>
  <sheetFormatPr baseColWidth="10" defaultColWidth="25.140625" defaultRowHeight="92.25" customHeight="1" outlineLevelCol="3"/>
  <cols>
    <col min="1" max="1" width="17.42578125" style="1" customWidth="1"/>
    <col min="2" max="5" width="0" style="1" hidden="1" customWidth="1" outlineLevel="1"/>
    <col min="6" max="7" width="0" style="2" hidden="1" customWidth="1" outlineLevel="1"/>
    <col min="8" max="8" width="25.140625" style="3" collapsed="1"/>
    <col min="9" max="9" width="21" style="3" customWidth="1"/>
    <col min="10" max="10" width="36.140625" style="3" customWidth="1" outlineLevel="1"/>
    <col min="11" max="11" width="25.140625" style="1" outlineLevel="1"/>
    <col min="12" max="12" width="14.85546875" style="4" customWidth="1" outlineLevel="1"/>
    <col min="13" max="13" width="12.28515625" style="4" customWidth="1"/>
    <col min="14" max="14" width="17.140625" style="4" customWidth="1" outlineLevel="1"/>
    <col min="15" max="15" width="28.7109375" style="5" customWidth="1"/>
    <col min="16" max="16" width="19.7109375" style="3" customWidth="1" outlineLevel="2"/>
    <col min="17" max="17" width="27" style="1" customWidth="1" outlineLevel="2"/>
    <col min="18" max="18" width="23" style="67" customWidth="1" outlineLevel="2"/>
    <col min="19" max="19" width="0" style="58" hidden="1" customWidth="1" outlineLevel="2"/>
    <col min="20" max="20" width="31.7109375" style="63" customWidth="1" outlineLevel="1" collapsed="1"/>
    <col min="21" max="21" width="33.140625" style="58" customWidth="1" outlineLevel="3"/>
    <col min="22" max="22" width="35.28515625" style="58" customWidth="1" outlineLevel="3"/>
    <col min="23" max="23" width="28.42578125" style="3" customWidth="1" outlineLevel="3"/>
    <col min="24" max="24" width="28.5703125" style="3" customWidth="1" outlineLevel="3"/>
    <col min="25" max="25" width="29.28515625" style="3" customWidth="1" outlineLevel="3"/>
    <col min="26" max="26" width="31.140625" style="3" customWidth="1" outlineLevel="3"/>
    <col min="27" max="27" width="30.7109375" style="3" customWidth="1" outlineLevel="3"/>
    <col min="28" max="28" width="18.5703125" style="3" customWidth="1" outlineLevel="3"/>
    <col min="29" max="29" width="31.7109375" style="37" customWidth="1" outlineLevel="3"/>
    <col min="30" max="30" width="17.7109375" style="37" customWidth="1" outlineLevel="3"/>
    <col min="31" max="31" width="29.7109375" style="37" customWidth="1" outlineLevel="3"/>
    <col min="32" max="32" width="0" style="3" hidden="1" customWidth="1" outlineLevel="3"/>
    <col min="33" max="33" width="31.140625" style="37" customWidth="1" outlineLevel="3"/>
    <col min="34" max="34" width="29.5703125" style="3" customWidth="1" outlineLevel="3"/>
    <col min="35" max="35" width="36.42578125" style="3" customWidth="1"/>
    <col min="36" max="37" width="0" style="3" hidden="1" customWidth="1"/>
    <col min="38" max="38" width="0" style="10" hidden="1" customWidth="1"/>
    <col min="39" max="43" width="0" style="3" hidden="1" customWidth="1"/>
    <col min="44" max="44" width="0" style="11" hidden="1" customWidth="1"/>
    <col min="45" max="50" width="0" style="3" hidden="1" customWidth="1"/>
    <col min="51" max="16384" width="25.140625" style="3"/>
  </cols>
  <sheetData>
    <row r="1" spans="1:210" ht="92.25" customHeight="1">
      <c r="H1" s="3" t="s">
        <v>0</v>
      </c>
      <c r="R1" s="111" t="s">
        <v>1</v>
      </c>
      <c r="S1" s="112"/>
      <c r="T1" s="112"/>
      <c r="U1" s="113" t="s">
        <v>2</v>
      </c>
      <c r="V1" s="113"/>
      <c r="W1" s="114" t="s">
        <v>1</v>
      </c>
      <c r="X1" s="114"/>
      <c r="Y1" s="114"/>
      <c r="Z1" s="114"/>
      <c r="AA1" s="114"/>
      <c r="AB1" s="114"/>
      <c r="AC1" s="114"/>
      <c r="AD1" s="114"/>
      <c r="AE1" s="114"/>
      <c r="AF1" s="6"/>
      <c r="AG1" s="7" t="s">
        <v>2</v>
      </c>
      <c r="AH1" s="8" t="s">
        <v>3</v>
      </c>
      <c r="AI1" s="9"/>
    </row>
    <row r="2" spans="1:210" s="18" customFormat="1" ht="92.25" customHeight="1" thickBot="1">
      <c r="A2" s="12" t="s">
        <v>4</v>
      </c>
      <c r="B2" s="12" t="s">
        <v>5</v>
      </c>
      <c r="C2" s="12" t="s">
        <v>6</v>
      </c>
      <c r="D2" s="12" t="s">
        <v>7</v>
      </c>
      <c r="E2" s="12" t="s">
        <v>8</v>
      </c>
      <c r="F2" s="12" t="s">
        <v>9</v>
      </c>
      <c r="G2" s="12"/>
      <c r="H2" s="12" t="s">
        <v>10</v>
      </c>
      <c r="I2" s="12" t="s">
        <v>11</v>
      </c>
      <c r="J2" s="12" t="s">
        <v>12</v>
      </c>
      <c r="K2" s="12" t="s">
        <v>13</v>
      </c>
      <c r="L2" s="13" t="s">
        <v>14</v>
      </c>
      <c r="M2" s="13" t="s">
        <v>15</v>
      </c>
      <c r="N2" s="13" t="s">
        <v>16</v>
      </c>
      <c r="O2" s="13" t="s">
        <v>175</v>
      </c>
      <c r="P2" s="12" t="s">
        <v>17</v>
      </c>
      <c r="Q2" s="12" t="s">
        <v>18</v>
      </c>
      <c r="R2" s="14" t="s">
        <v>19</v>
      </c>
      <c r="S2" s="15" t="s">
        <v>20</v>
      </c>
      <c r="T2" s="16" t="s">
        <v>21</v>
      </c>
      <c r="U2" s="15" t="s">
        <v>22</v>
      </c>
      <c r="V2" s="15" t="s">
        <v>23</v>
      </c>
      <c r="W2" s="15" t="s">
        <v>24</v>
      </c>
      <c r="X2" s="15" t="s">
        <v>25</v>
      </c>
      <c r="Y2" s="15" t="s">
        <v>26</v>
      </c>
      <c r="Z2" s="15" t="s">
        <v>27</v>
      </c>
      <c r="AA2" s="15" t="s">
        <v>28</v>
      </c>
      <c r="AB2" s="15" t="s">
        <v>174</v>
      </c>
      <c r="AC2" s="17" t="s">
        <v>29</v>
      </c>
      <c r="AD2" s="17" t="s">
        <v>30</v>
      </c>
      <c r="AE2" s="17" t="s">
        <v>31</v>
      </c>
      <c r="AF2" s="15" t="s">
        <v>32</v>
      </c>
      <c r="AG2" s="122" t="s">
        <v>33</v>
      </c>
      <c r="AH2" s="15" t="s">
        <v>34</v>
      </c>
      <c r="AI2" s="15" t="s">
        <v>35</v>
      </c>
      <c r="AJ2" s="15" t="s">
        <v>35</v>
      </c>
      <c r="AK2" s="15" t="s">
        <v>35</v>
      </c>
      <c r="AL2" s="15" t="s">
        <v>35</v>
      </c>
      <c r="AM2" s="15" t="s">
        <v>35</v>
      </c>
      <c r="AN2" s="15" t="s">
        <v>35</v>
      </c>
      <c r="AO2" s="15" t="s">
        <v>35</v>
      </c>
      <c r="AP2" s="15" t="s">
        <v>35</v>
      </c>
      <c r="AQ2" s="15" t="s">
        <v>35</v>
      </c>
      <c r="AR2" s="15" t="s">
        <v>35</v>
      </c>
      <c r="AS2" s="15" t="s">
        <v>35</v>
      </c>
      <c r="AT2" s="15" t="s">
        <v>35</v>
      </c>
      <c r="AU2" s="15" t="s">
        <v>35</v>
      </c>
      <c r="AV2" s="15" t="s">
        <v>35</v>
      </c>
      <c r="AW2" s="15" t="s">
        <v>35</v>
      </c>
      <c r="AX2" s="15" t="s">
        <v>35</v>
      </c>
      <c r="AZ2" s="110"/>
    </row>
    <row r="3" spans="1:210" s="99" customFormat="1" ht="92.25" customHeight="1">
      <c r="A3" s="78">
        <v>39</v>
      </c>
      <c r="B3" s="79" t="s">
        <v>36</v>
      </c>
      <c r="C3" s="78">
        <v>13</v>
      </c>
      <c r="D3" s="80">
        <v>10</v>
      </c>
      <c r="E3" s="79" t="s">
        <v>37</v>
      </c>
      <c r="F3" s="80">
        <v>618</v>
      </c>
      <c r="G3" s="80"/>
      <c r="H3" s="81" t="s">
        <v>176</v>
      </c>
      <c r="I3" s="81" t="s">
        <v>38</v>
      </c>
      <c r="J3" s="82"/>
      <c r="K3" s="83">
        <v>40983</v>
      </c>
      <c r="L3" s="84">
        <v>30</v>
      </c>
      <c r="M3" s="78">
        <v>40</v>
      </c>
      <c r="N3" s="84" t="s">
        <v>39</v>
      </c>
      <c r="O3" s="85" t="s">
        <v>40</v>
      </c>
      <c r="P3" s="78">
        <v>1</v>
      </c>
      <c r="Q3" s="86" t="s">
        <v>41</v>
      </c>
      <c r="R3" s="87">
        <v>78157.2</v>
      </c>
      <c r="S3" s="88"/>
      <c r="T3" s="89">
        <f t="shared" ref="T3:T42" si="0">+R3+S3</f>
        <v>78157.2</v>
      </c>
      <c r="U3" s="90">
        <f t="shared" ref="U3:U42" si="1">+T3/30*5</f>
        <v>13026.199999999999</v>
      </c>
      <c r="V3" s="90">
        <f t="shared" ref="V3:V42" si="2">+T3/30*50</f>
        <v>130261.99999999999</v>
      </c>
      <c r="W3" s="91">
        <f t="shared" ref="W3:W42" si="3">+T3*9%</f>
        <v>7034.1479999999992</v>
      </c>
      <c r="X3" s="91">
        <f t="shared" ref="X3:X42" si="4">+T3*3%</f>
        <v>2344.7159999999999</v>
      </c>
      <c r="Y3" s="91">
        <v>1414</v>
      </c>
      <c r="Z3" s="91">
        <f>'[1]gtos med mayo'!J6</f>
        <v>26087.760000000002</v>
      </c>
      <c r="AA3" s="91">
        <f t="shared" ref="AA3:AA42" si="5">+T3*2%</f>
        <v>1563.144</v>
      </c>
      <c r="AB3" s="92">
        <v>0.09</v>
      </c>
      <c r="AC3" s="93">
        <f t="shared" ref="AC3:AC42" si="6">T3*AB3</f>
        <v>7034.1479999999992</v>
      </c>
      <c r="AD3" s="94">
        <v>0.01</v>
      </c>
      <c r="AE3" s="93">
        <f t="shared" ref="AE3:AE42" si="7">T3*AD3</f>
        <v>781.572</v>
      </c>
      <c r="AF3" s="95" t="s">
        <v>42</v>
      </c>
      <c r="AG3" s="91">
        <f t="shared" ref="AG3:AG42" si="8">AX3</f>
        <v>0</v>
      </c>
      <c r="AH3" s="91"/>
      <c r="AI3" s="91">
        <f>+(T3+W3+X3+Y3+AA3+AC3+AE3)*12+U3+V3+AG3+AH3+Z3</f>
        <v>1349323.0959999999</v>
      </c>
      <c r="AJ3" s="91"/>
      <c r="AK3" s="96">
        <v>12</v>
      </c>
      <c r="AL3" s="97">
        <v>0</v>
      </c>
      <c r="AM3" s="96">
        <f>R3*AL3</f>
        <v>0</v>
      </c>
      <c r="AN3" s="96">
        <f t="shared" ref="AN3:AN42" si="9">AM3*AK3</f>
        <v>0</v>
      </c>
      <c r="AO3" s="96">
        <f t="shared" ref="AO3:AO42" si="10">AM3/30*20*0.25</f>
        <v>0</v>
      </c>
      <c r="AP3" s="96">
        <f t="shared" ref="AP3:AP42" si="11">AM3/30*50</f>
        <v>0</v>
      </c>
      <c r="AQ3" s="96">
        <f t="shared" ref="AQ3:AQ42" si="12">AM3/2</f>
        <v>0</v>
      </c>
      <c r="AR3" s="96">
        <f t="shared" ref="AR3:AR42" si="13">AN3*0.09</f>
        <v>0</v>
      </c>
      <c r="AS3" s="96">
        <f t="shared" ref="AS3:AS42" si="14">AN3*0.03</f>
        <v>0</v>
      </c>
      <c r="AT3" s="96">
        <f t="shared" ref="AT3:AT42" si="15">AN3*0.099724</f>
        <v>0</v>
      </c>
      <c r="AU3" s="96">
        <f t="shared" ref="AU3:AU42" si="16">AN3*0.02</f>
        <v>0</v>
      </c>
      <c r="AV3" s="96">
        <f>AN3*AB3</f>
        <v>0</v>
      </c>
      <c r="AW3" s="96">
        <f>AN3*AD3</f>
        <v>0</v>
      </c>
      <c r="AX3" s="98">
        <f t="shared" ref="AX3:AX42" si="17">AN3+AO3+AP3+AQ3+AR3+AS3+AT3+AU3+AV3+AW3</f>
        <v>0</v>
      </c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7"/>
      <c r="BZ3" s="37"/>
      <c r="CA3" s="37"/>
      <c r="CB3" s="37"/>
      <c r="CC3" s="37"/>
      <c r="CD3" s="37"/>
      <c r="CE3" s="37"/>
      <c r="CF3" s="37"/>
      <c r="CG3" s="37"/>
      <c r="CH3" s="37"/>
      <c r="CI3" s="37"/>
      <c r="CJ3" s="37"/>
      <c r="CK3" s="37"/>
      <c r="CL3" s="37"/>
      <c r="CM3" s="37"/>
      <c r="CN3" s="37"/>
      <c r="CO3" s="37"/>
      <c r="CP3" s="37"/>
      <c r="CQ3" s="37"/>
      <c r="CR3" s="37"/>
      <c r="CS3" s="37"/>
      <c r="CT3" s="37"/>
      <c r="CU3" s="37"/>
      <c r="CV3" s="37"/>
      <c r="CW3" s="37"/>
      <c r="CX3" s="37"/>
      <c r="CY3" s="37"/>
      <c r="CZ3" s="37"/>
      <c r="DA3" s="37"/>
      <c r="DB3" s="37"/>
      <c r="DC3" s="37"/>
      <c r="DD3" s="37"/>
      <c r="DE3" s="37"/>
      <c r="DF3" s="37"/>
      <c r="DG3" s="37"/>
      <c r="DH3" s="37"/>
      <c r="DI3" s="37"/>
      <c r="DJ3" s="37"/>
      <c r="DK3" s="37"/>
      <c r="DL3" s="37"/>
      <c r="DM3" s="37"/>
      <c r="DN3" s="37"/>
      <c r="DO3" s="37"/>
      <c r="DP3" s="37"/>
      <c r="DQ3" s="37"/>
      <c r="DR3" s="37"/>
      <c r="DS3" s="37"/>
      <c r="DT3" s="37"/>
      <c r="DU3" s="37"/>
      <c r="DV3" s="37"/>
      <c r="DW3" s="37"/>
      <c r="DX3" s="37"/>
      <c r="DY3" s="37"/>
      <c r="DZ3" s="37"/>
      <c r="EA3" s="37"/>
      <c r="EB3" s="37"/>
      <c r="EC3" s="37"/>
      <c r="ED3" s="37"/>
      <c r="EE3" s="37"/>
      <c r="EF3" s="37"/>
      <c r="EG3" s="37"/>
      <c r="EH3" s="37"/>
      <c r="EI3" s="37"/>
      <c r="EJ3" s="37"/>
      <c r="EK3" s="37"/>
      <c r="EL3" s="37"/>
      <c r="EM3" s="37"/>
      <c r="EN3" s="37"/>
      <c r="EO3" s="37"/>
      <c r="EP3" s="37"/>
      <c r="EQ3" s="37"/>
      <c r="ER3" s="37"/>
      <c r="ES3" s="37"/>
      <c r="ET3" s="37"/>
      <c r="EU3" s="37"/>
      <c r="EV3" s="37"/>
      <c r="EW3" s="37"/>
      <c r="EX3" s="37"/>
      <c r="EY3" s="37"/>
      <c r="EZ3" s="37"/>
      <c r="FA3" s="37"/>
      <c r="FB3" s="37"/>
      <c r="FC3" s="37"/>
      <c r="FD3" s="37"/>
      <c r="FE3" s="37"/>
      <c r="FF3" s="37"/>
      <c r="FG3" s="37"/>
      <c r="FH3" s="37"/>
      <c r="FI3" s="37"/>
      <c r="FJ3" s="37"/>
      <c r="FK3" s="37"/>
      <c r="FL3" s="37"/>
      <c r="FM3" s="37"/>
      <c r="FN3" s="37"/>
      <c r="FO3" s="37"/>
      <c r="FP3" s="37"/>
      <c r="FQ3" s="37"/>
      <c r="FR3" s="37"/>
      <c r="FS3" s="37"/>
      <c r="FT3" s="37"/>
      <c r="FU3" s="37"/>
      <c r="FV3" s="37"/>
      <c r="FW3" s="37"/>
      <c r="FX3" s="37"/>
      <c r="FY3" s="37"/>
      <c r="FZ3" s="37"/>
      <c r="GA3" s="37"/>
      <c r="GB3" s="37"/>
      <c r="GC3" s="37"/>
      <c r="GD3" s="37"/>
      <c r="GE3" s="37"/>
      <c r="GF3" s="37"/>
      <c r="GG3" s="37"/>
      <c r="GH3" s="37"/>
      <c r="GI3" s="37"/>
      <c r="GJ3" s="37"/>
      <c r="GK3" s="37"/>
      <c r="GL3" s="37"/>
      <c r="GM3" s="37"/>
      <c r="GN3" s="37"/>
      <c r="GO3" s="37"/>
      <c r="GP3" s="37"/>
      <c r="GQ3" s="37"/>
      <c r="GR3" s="37"/>
      <c r="GS3" s="37"/>
      <c r="GT3" s="37"/>
      <c r="GU3" s="37"/>
      <c r="GV3" s="37"/>
      <c r="GW3" s="37"/>
      <c r="GX3" s="37"/>
      <c r="GY3" s="37"/>
      <c r="GZ3" s="37"/>
      <c r="HA3" s="37"/>
      <c r="HB3" s="37"/>
    </row>
    <row r="4" spans="1:210" s="37" customFormat="1" ht="92.25" customHeight="1">
      <c r="A4" s="19">
        <v>38</v>
      </c>
      <c r="B4" s="20" t="s">
        <v>36</v>
      </c>
      <c r="C4" s="19">
        <v>13</v>
      </c>
      <c r="D4" s="21">
        <v>10</v>
      </c>
      <c r="E4" s="20" t="s">
        <v>37</v>
      </c>
      <c r="F4" s="21">
        <v>618</v>
      </c>
      <c r="G4" s="21"/>
      <c r="H4" s="22" t="s">
        <v>48</v>
      </c>
      <c r="I4" s="22" t="s">
        <v>38</v>
      </c>
      <c r="J4" s="43" t="s">
        <v>49</v>
      </c>
      <c r="K4" s="24">
        <v>39157</v>
      </c>
      <c r="L4" s="25">
        <v>17</v>
      </c>
      <c r="M4" s="26">
        <v>40</v>
      </c>
      <c r="N4" s="25" t="s">
        <v>39</v>
      </c>
      <c r="O4" s="74" t="s">
        <v>50</v>
      </c>
      <c r="P4" s="19">
        <v>1</v>
      </c>
      <c r="Q4" s="71" t="s">
        <v>47</v>
      </c>
      <c r="R4" s="27">
        <v>19532</v>
      </c>
      <c r="S4" s="39"/>
      <c r="T4" s="28">
        <f t="shared" si="0"/>
        <v>19532</v>
      </c>
      <c r="U4" s="29">
        <f t="shared" si="1"/>
        <v>3255.3333333333335</v>
      </c>
      <c r="V4" s="29">
        <f t="shared" si="2"/>
        <v>32553.333333333336</v>
      </c>
      <c r="W4" s="30">
        <f t="shared" si="3"/>
        <v>1757.8799999999999</v>
      </c>
      <c r="X4" s="40">
        <f t="shared" si="4"/>
        <v>585.95999999999992</v>
      </c>
      <c r="Y4" s="40">
        <v>886</v>
      </c>
      <c r="Z4" s="30">
        <f>'[1]gtos med mayo'!J8</f>
        <v>37728.71</v>
      </c>
      <c r="AA4" s="30">
        <f t="shared" si="5"/>
        <v>390.64</v>
      </c>
      <c r="AB4" s="41">
        <v>0.16500000000000001</v>
      </c>
      <c r="AC4" s="117">
        <f t="shared" si="6"/>
        <v>3222.78</v>
      </c>
      <c r="AD4" s="117"/>
      <c r="AE4" s="31">
        <f t="shared" si="7"/>
        <v>0</v>
      </c>
      <c r="AF4" s="42" t="s">
        <v>42</v>
      </c>
      <c r="AG4" s="123">
        <f t="shared" si="8"/>
        <v>0</v>
      </c>
      <c r="AH4" s="30">
        <f>T4/30*15</f>
        <v>9766</v>
      </c>
      <c r="AI4" s="30">
        <f>+(T4+W4+X4+Y4+AA4+AC4+AE4)*12+U4+V4+AG4+AH4+Z4</f>
        <v>399806.49666666664</v>
      </c>
      <c r="AJ4" s="30"/>
      <c r="AK4" s="33">
        <v>12</v>
      </c>
      <c r="AL4" s="34">
        <v>0</v>
      </c>
      <c r="AM4" s="33">
        <f>R4*AL4</f>
        <v>0</v>
      </c>
      <c r="AN4" s="33">
        <f t="shared" si="9"/>
        <v>0</v>
      </c>
      <c r="AO4" s="33">
        <f t="shared" si="10"/>
        <v>0</v>
      </c>
      <c r="AP4" s="33">
        <f t="shared" si="11"/>
        <v>0</v>
      </c>
      <c r="AQ4" s="33">
        <f t="shared" si="12"/>
        <v>0</v>
      </c>
      <c r="AR4" s="35">
        <f t="shared" si="13"/>
        <v>0</v>
      </c>
      <c r="AS4" s="33">
        <f t="shared" si="14"/>
        <v>0</v>
      </c>
      <c r="AT4" s="33">
        <f t="shared" si="15"/>
        <v>0</v>
      </c>
      <c r="AU4" s="33">
        <f t="shared" si="16"/>
        <v>0</v>
      </c>
      <c r="AV4" s="33">
        <f>AN4*AB4</f>
        <v>0</v>
      </c>
      <c r="AW4" s="33">
        <f>AN4*AD4</f>
        <v>0</v>
      </c>
      <c r="AX4" s="36">
        <f t="shared" si="17"/>
        <v>0</v>
      </c>
    </row>
    <row r="5" spans="1:210" s="37" customFormat="1" ht="92.25" customHeight="1">
      <c r="A5" s="19">
        <v>40</v>
      </c>
      <c r="B5" s="20" t="s">
        <v>36</v>
      </c>
      <c r="C5" s="19">
        <v>13</v>
      </c>
      <c r="D5" s="21">
        <v>10</v>
      </c>
      <c r="E5" s="20" t="s">
        <v>60</v>
      </c>
      <c r="F5" s="21">
        <v>618</v>
      </c>
      <c r="G5" s="21"/>
      <c r="H5" s="22" t="s">
        <v>43</v>
      </c>
      <c r="I5" s="22" t="s">
        <v>38</v>
      </c>
      <c r="J5" s="38" t="s">
        <v>44</v>
      </c>
      <c r="K5" s="24">
        <v>39157</v>
      </c>
      <c r="L5" s="25">
        <v>17</v>
      </c>
      <c r="M5" s="26">
        <v>40</v>
      </c>
      <c r="N5" s="25" t="s">
        <v>45</v>
      </c>
      <c r="O5" s="74" t="s">
        <v>46</v>
      </c>
      <c r="P5" s="19">
        <v>1</v>
      </c>
      <c r="Q5" s="71" t="s">
        <v>47</v>
      </c>
      <c r="R5" s="27">
        <v>19532</v>
      </c>
      <c r="S5" s="39"/>
      <c r="T5" s="28">
        <f t="shared" si="0"/>
        <v>19532</v>
      </c>
      <c r="U5" s="29">
        <f t="shared" si="1"/>
        <v>3255.3333333333335</v>
      </c>
      <c r="V5" s="29">
        <f t="shared" si="2"/>
        <v>32553.333333333336</v>
      </c>
      <c r="W5" s="30">
        <f t="shared" si="3"/>
        <v>1757.8799999999999</v>
      </c>
      <c r="X5" s="40">
        <f t="shared" si="4"/>
        <v>585.95999999999992</v>
      </c>
      <c r="Y5" s="40">
        <v>886</v>
      </c>
      <c r="Z5" s="30">
        <f>'[1]gtos med mayo'!J7</f>
        <v>26439.350000000002</v>
      </c>
      <c r="AA5" s="30">
        <f t="shared" si="5"/>
        <v>390.64</v>
      </c>
      <c r="AB5" s="41">
        <v>0.16500000000000001</v>
      </c>
      <c r="AC5" s="117">
        <f t="shared" si="6"/>
        <v>3222.78</v>
      </c>
      <c r="AD5" s="117"/>
      <c r="AE5" s="31">
        <f t="shared" si="7"/>
        <v>0</v>
      </c>
      <c r="AF5" s="42" t="s">
        <v>42</v>
      </c>
      <c r="AG5" s="123">
        <f t="shared" si="8"/>
        <v>0</v>
      </c>
      <c r="AH5" s="30">
        <f>T5/30*15</f>
        <v>9766</v>
      </c>
      <c r="AI5" s="30">
        <f>+(T5+W5+X5+Y5+AA5+AC5+AE5)*12+U5+V5+AG5+AH5+Z5</f>
        <v>388517.1366666666</v>
      </c>
      <c r="AJ5" s="30"/>
      <c r="AK5" s="33">
        <v>12</v>
      </c>
      <c r="AL5" s="34">
        <v>0</v>
      </c>
      <c r="AM5" s="33">
        <f>R5*AL5</f>
        <v>0</v>
      </c>
      <c r="AN5" s="33">
        <f t="shared" si="9"/>
        <v>0</v>
      </c>
      <c r="AO5" s="33">
        <f t="shared" si="10"/>
        <v>0</v>
      </c>
      <c r="AP5" s="33">
        <f t="shared" si="11"/>
        <v>0</v>
      </c>
      <c r="AQ5" s="33">
        <f t="shared" si="12"/>
        <v>0</v>
      </c>
      <c r="AR5" s="35">
        <f t="shared" si="13"/>
        <v>0</v>
      </c>
      <c r="AS5" s="33">
        <f t="shared" si="14"/>
        <v>0</v>
      </c>
      <c r="AT5" s="33">
        <f t="shared" si="15"/>
        <v>0</v>
      </c>
      <c r="AU5" s="33">
        <f t="shared" si="16"/>
        <v>0</v>
      </c>
      <c r="AV5" s="33">
        <f>AN5*AB5</f>
        <v>0</v>
      </c>
      <c r="AW5" s="33">
        <f>AN5*AD5</f>
        <v>0</v>
      </c>
      <c r="AX5" s="36">
        <f t="shared" si="17"/>
        <v>0</v>
      </c>
      <c r="AZ5" s="115"/>
    </row>
    <row r="6" spans="1:210" s="99" customFormat="1" ht="102" customHeight="1">
      <c r="A6" s="78">
        <v>36</v>
      </c>
      <c r="B6" s="79" t="s">
        <v>36</v>
      </c>
      <c r="C6" s="78">
        <v>13</v>
      </c>
      <c r="D6" s="80">
        <v>10</v>
      </c>
      <c r="E6" s="79" t="s">
        <v>37</v>
      </c>
      <c r="F6" s="80">
        <v>618</v>
      </c>
      <c r="G6" s="80"/>
      <c r="H6" s="82" t="s">
        <v>52</v>
      </c>
      <c r="I6" s="82" t="s">
        <v>38</v>
      </c>
      <c r="J6" s="100" t="s">
        <v>53</v>
      </c>
      <c r="K6" s="83">
        <v>39203</v>
      </c>
      <c r="L6" s="84">
        <v>25</v>
      </c>
      <c r="M6" s="78">
        <v>40</v>
      </c>
      <c r="N6" s="84" t="s">
        <v>39</v>
      </c>
      <c r="O6" s="85" t="s">
        <v>54</v>
      </c>
      <c r="P6" s="78">
        <v>1</v>
      </c>
      <c r="Q6" s="101" t="s">
        <v>47</v>
      </c>
      <c r="R6" s="87">
        <v>47106</v>
      </c>
      <c r="S6" s="88"/>
      <c r="T6" s="89">
        <f t="shared" si="0"/>
        <v>47106</v>
      </c>
      <c r="U6" s="90">
        <f t="shared" si="1"/>
        <v>7851</v>
      </c>
      <c r="V6" s="90">
        <f t="shared" si="2"/>
        <v>78510</v>
      </c>
      <c r="W6" s="91">
        <f t="shared" si="3"/>
        <v>4239.54</v>
      </c>
      <c r="X6" s="91">
        <f t="shared" si="4"/>
        <v>1413.1799999999998</v>
      </c>
      <c r="Y6" s="91">
        <v>1414</v>
      </c>
      <c r="Z6" s="91">
        <f>'[1]gtos med mayo'!J11</f>
        <v>77384.31</v>
      </c>
      <c r="AA6" s="91">
        <f t="shared" si="5"/>
        <v>942.12</v>
      </c>
      <c r="AB6" s="92">
        <v>8.5000000000000006E-2</v>
      </c>
      <c r="AC6" s="93">
        <f t="shared" si="6"/>
        <v>4004.01</v>
      </c>
      <c r="AD6" s="94">
        <v>2.5000000000000001E-2</v>
      </c>
      <c r="AE6" s="93">
        <f t="shared" si="7"/>
        <v>1177.6500000000001</v>
      </c>
      <c r="AF6" s="95" t="s">
        <v>42</v>
      </c>
      <c r="AG6" s="91">
        <f t="shared" si="8"/>
        <v>0</v>
      </c>
      <c r="AH6" s="91"/>
      <c r="AI6" s="91">
        <f>+(T6+W6+X6+Y6+AA6+AC6+AE6)*12+U6+V6+AG6+AH6+Z6</f>
        <v>887303.31</v>
      </c>
      <c r="AJ6" s="91"/>
      <c r="AK6" s="96">
        <v>12</v>
      </c>
      <c r="AL6" s="97">
        <v>0</v>
      </c>
      <c r="AM6" s="96">
        <f>R6*AL6</f>
        <v>0</v>
      </c>
      <c r="AN6" s="96">
        <f t="shared" si="9"/>
        <v>0</v>
      </c>
      <c r="AO6" s="96">
        <f t="shared" si="10"/>
        <v>0</v>
      </c>
      <c r="AP6" s="96">
        <f t="shared" si="11"/>
        <v>0</v>
      </c>
      <c r="AQ6" s="96">
        <f t="shared" si="12"/>
        <v>0</v>
      </c>
      <c r="AR6" s="96">
        <f t="shared" si="13"/>
        <v>0</v>
      </c>
      <c r="AS6" s="96">
        <f t="shared" si="14"/>
        <v>0</v>
      </c>
      <c r="AT6" s="96">
        <f t="shared" si="15"/>
        <v>0</v>
      </c>
      <c r="AU6" s="96">
        <f t="shared" si="16"/>
        <v>0</v>
      </c>
      <c r="AV6" s="96">
        <f>AN6*AB6</f>
        <v>0</v>
      </c>
      <c r="AW6" s="96">
        <f>AN6*AD6</f>
        <v>0</v>
      </c>
      <c r="AX6" s="98">
        <f t="shared" si="17"/>
        <v>0</v>
      </c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7"/>
      <c r="CD6" s="37"/>
      <c r="CE6" s="37"/>
      <c r="CF6" s="37"/>
      <c r="CG6" s="37"/>
      <c r="CH6" s="37"/>
      <c r="CI6" s="37"/>
      <c r="CJ6" s="37"/>
      <c r="CK6" s="37"/>
      <c r="CL6" s="37"/>
      <c r="CM6" s="37"/>
      <c r="CN6" s="37"/>
      <c r="CO6" s="37"/>
      <c r="CP6" s="37"/>
      <c r="CQ6" s="37"/>
      <c r="CR6" s="37"/>
      <c r="CS6" s="37"/>
      <c r="CT6" s="37"/>
      <c r="CU6" s="37"/>
      <c r="CV6" s="37"/>
      <c r="CW6" s="37"/>
      <c r="CX6" s="37"/>
      <c r="CY6" s="37"/>
      <c r="CZ6" s="37"/>
      <c r="DA6" s="37"/>
      <c r="DB6" s="37"/>
      <c r="DC6" s="37"/>
      <c r="DD6" s="37"/>
      <c r="DE6" s="37"/>
      <c r="DF6" s="37"/>
      <c r="DG6" s="37"/>
      <c r="DH6" s="37"/>
      <c r="DI6" s="37"/>
      <c r="DJ6" s="37"/>
      <c r="DK6" s="37"/>
      <c r="DL6" s="37"/>
      <c r="DM6" s="37"/>
      <c r="DN6" s="37"/>
      <c r="DO6" s="37"/>
      <c r="DP6" s="37"/>
      <c r="DQ6" s="37"/>
      <c r="DR6" s="37"/>
      <c r="DS6" s="37"/>
      <c r="DT6" s="37"/>
      <c r="DU6" s="37"/>
      <c r="DV6" s="37"/>
      <c r="DW6" s="37"/>
      <c r="DX6" s="37"/>
      <c r="DY6" s="37"/>
      <c r="DZ6" s="37"/>
      <c r="EA6" s="37"/>
      <c r="EB6" s="37"/>
      <c r="EC6" s="37"/>
      <c r="ED6" s="37"/>
      <c r="EE6" s="37"/>
      <c r="EF6" s="37"/>
      <c r="EG6" s="37"/>
      <c r="EH6" s="37"/>
      <c r="EI6" s="37"/>
      <c r="EJ6" s="37"/>
      <c r="EK6" s="37"/>
      <c r="EL6" s="37"/>
      <c r="EM6" s="37"/>
      <c r="EN6" s="37"/>
      <c r="EO6" s="37"/>
      <c r="EP6" s="37"/>
      <c r="EQ6" s="37"/>
      <c r="ER6" s="37"/>
      <c r="ES6" s="37"/>
      <c r="ET6" s="37"/>
      <c r="EU6" s="37"/>
      <c r="EV6" s="37"/>
      <c r="EW6" s="37"/>
      <c r="EX6" s="37"/>
      <c r="EY6" s="37"/>
      <c r="EZ6" s="37"/>
      <c r="FA6" s="37"/>
      <c r="FB6" s="37"/>
      <c r="FC6" s="37"/>
      <c r="FD6" s="37"/>
      <c r="FE6" s="37"/>
      <c r="FF6" s="37"/>
      <c r="FG6" s="37"/>
      <c r="FH6" s="37"/>
      <c r="FI6" s="37"/>
      <c r="FJ6" s="37"/>
      <c r="FK6" s="37"/>
      <c r="FL6" s="37"/>
      <c r="FM6" s="37"/>
      <c r="FN6" s="37"/>
      <c r="FO6" s="37"/>
      <c r="FP6" s="37"/>
      <c r="FQ6" s="37"/>
      <c r="FR6" s="37"/>
      <c r="FS6" s="37"/>
      <c r="FT6" s="37"/>
      <c r="FU6" s="37"/>
      <c r="FV6" s="37"/>
      <c r="FW6" s="37"/>
      <c r="FX6" s="37"/>
      <c r="FY6" s="37"/>
      <c r="FZ6" s="37"/>
      <c r="GA6" s="37"/>
      <c r="GB6" s="37"/>
      <c r="GC6" s="37"/>
      <c r="GD6" s="37"/>
      <c r="GE6" s="37"/>
      <c r="GF6" s="37"/>
      <c r="GG6" s="37"/>
      <c r="GH6" s="37"/>
      <c r="GI6" s="37"/>
      <c r="GJ6" s="37"/>
      <c r="GK6" s="37"/>
      <c r="GL6" s="37"/>
      <c r="GM6" s="37"/>
      <c r="GN6" s="37"/>
      <c r="GO6" s="37"/>
      <c r="GP6" s="37"/>
      <c r="GQ6" s="37"/>
      <c r="GR6" s="37"/>
      <c r="GS6" s="37"/>
      <c r="GT6" s="37"/>
      <c r="GU6" s="37"/>
      <c r="GV6" s="37"/>
      <c r="GW6" s="37"/>
      <c r="GX6" s="37"/>
      <c r="GY6" s="37"/>
      <c r="GZ6" s="37"/>
      <c r="HA6" s="37"/>
      <c r="HB6" s="37"/>
    </row>
    <row r="7" spans="1:210" s="37" customFormat="1" ht="92.25" customHeight="1">
      <c r="A7" s="19">
        <v>35</v>
      </c>
      <c r="B7" s="20" t="s">
        <v>36</v>
      </c>
      <c r="C7" s="19">
        <v>13</v>
      </c>
      <c r="D7" s="21">
        <v>10</v>
      </c>
      <c r="E7" s="20" t="s">
        <v>60</v>
      </c>
      <c r="F7" s="21">
        <v>618</v>
      </c>
      <c r="G7" s="21"/>
      <c r="H7" s="22" t="s">
        <v>55</v>
      </c>
      <c r="I7" s="44" t="s">
        <v>38</v>
      </c>
      <c r="J7" s="46" t="s">
        <v>56</v>
      </c>
      <c r="K7" s="24">
        <v>39188</v>
      </c>
      <c r="L7" s="25">
        <v>15</v>
      </c>
      <c r="M7" s="26">
        <v>40</v>
      </c>
      <c r="N7" s="25" t="s">
        <v>57</v>
      </c>
      <c r="O7" s="74" t="s">
        <v>58</v>
      </c>
      <c r="P7" s="19">
        <v>1</v>
      </c>
      <c r="Q7" s="71" t="s">
        <v>54</v>
      </c>
      <c r="R7" s="27">
        <v>15125</v>
      </c>
      <c r="S7" s="39"/>
      <c r="T7" s="28">
        <f t="shared" si="0"/>
        <v>15125</v>
      </c>
      <c r="U7" s="29">
        <f t="shared" si="1"/>
        <v>2520.8333333333335</v>
      </c>
      <c r="V7" s="29">
        <f t="shared" si="2"/>
        <v>25208.333333333336</v>
      </c>
      <c r="W7" s="30">
        <f t="shared" si="3"/>
        <v>1361.25</v>
      </c>
      <c r="X7" s="40">
        <f t="shared" si="4"/>
        <v>453.75</v>
      </c>
      <c r="Y7" s="40">
        <v>750</v>
      </c>
      <c r="Z7" s="30">
        <f>'[1]gtos med mayo'!J12</f>
        <v>35777.71</v>
      </c>
      <c r="AA7" s="30">
        <f t="shared" si="5"/>
        <v>302.5</v>
      </c>
      <c r="AB7" s="41">
        <v>0.17</v>
      </c>
      <c r="AC7" s="117">
        <f t="shared" si="6"/>
        <v>2571.25</v>
      </c>
      <c r="AD7" s="117"/>
      <c r="AE7" s="31">
        <f t="shared" si="7"/>
        <v>0</v>
      </c>
      <c r="AF7" s="42" t="s">
        <v>42</v>
      </c>
      <c r="AG7" s="123">
        <f t="shared" si="8"/>
        <v>11646.262906666667</v>
      </c>
      <c r="AH7" s="30">
        <f t="shared" ref="AH7:AH42" si="18">T7/30*15</f>
        <v>7562.5</v>
      </c>
      <c r="AI7" s="30">
        <f>+(T7+W7+X7+Y7+AA7+AC7+AE7)*12+U7+V7+AG7+AH7+Z7</f>
        <v>329480.63957333338</v>
      </c>
      <c r="AJ7" s="30"/>
      <c r="AK7" s="33">
        <v>12</v>
      </c>
      <c r="AL7" s="34">
        <v>0.04</v>
      </c>
      <c r="AM7" s="33">
        <f>R7*AL7</f>
        <v>605</v>
      </c>
      <c r="AN7" s="33">
        <f t="shared" si="9"/>
        <v>7260</v>
      </c>
      <c r="AO7" s="33">
        <f t="shared" si="10"/>
        <v>100.83333333333334</v>
      </c>
      <c r="AP7" s="33">
        <f t="shared" si="11"/>
        <v>1008.3333333333334</v>
      </c>
      <c r="AQ7" s="33">
        <f t="shared" si="12"/>
        <v>302.5</v>
      </c>
      <c r="AR7" s="35">
        <f t="shared" si="13"/>
        <v>653.4</v>
      </c>
      <c r="AS7" s="33">
        <f t="shared" si="14"/>
        <v>217.79999999999998</v>
      </c>
      <c r="AT7" s="33">
        <f t="shared" si="15"/>
        <v>723.99623999999994</v>
      </c>
      <c r="AU7" s="33">
        <f t="shared" si="16"/>
        <v>145.20000000000002</v>
      </c>
      <c r="AV7" s="33">
        <f>AN7*AB7</f>
        <v>1234.2</v>
      </c>
      <c r="AW7" s="33">
        <f>AN7*AD7</f>
        <v>0</v>
      </c>
      <c r="AX7" s="36">
        <f t="shared" si="17"/>
        <v>11646.262906666667</v>
      </c>
    </row>
    <row r="8" spans="1:210" s="37" customFormat="1" ht="92.25" customHeight="1">
      <c r="A8" s="19">
        <v>37</v>
      </c>
      <c r="B8" s="20"/>
      <c r="C8" s="19"/>
      <c r="D8" s="21"/>
      <c r="E8" s="20"/>
      <c r="F8" s="21"/>
      <c r="G8" s="21"/>
      <c r="H8" s="22" t="s">
        <v>177</v>
      </c>
      <c r="I8" s="44" t="s">
        <v>38</v>
      </c>
      <c r="J8" s="75"/>
      <c r="K8" s="77">
        <v>40940</v>
      </c>
      <c r="L8" s="25">
        <v>14</v>
      </c>
      <c r="M8" s="26">
        <v>40</v>
      </c>
      <c r="N8" s="25" t="s">
        <v>57</v>
      </c>
      <c r="O8" s="74" t="s">
        <v>59</v>
      </c>
      <c r="P8" s="19">
        <v>1</v>
      </c>
      <c r="Q8" s="71" t="s">
        <v>54</v>
      </c>
      <c r="R8" s="27">
        <v>13666</v>
      </c>
      <c r="S8" s="39"/>
      <c r="T8" s="28">
        <f t="shared" si="0"/>
        <v>13666</v>
      </c>
      <c r="U8" s="29">
        <f t="shared" si="1"/>
        <v>2277.666666666667</v>
      </c>
      <c r="V8" s="29">
        <f t="shared" si="2"/>
        <v>22776.666666666668</v>
      </c>
      <c r="W8" s="30">
        <f t="shared" si="3"/>
        <v>1229.94</v>
      </c>
      <c r="X8" s="40">
        <f t="shared" si="4"/>
        <v>409.97999999999996</v>
      </c>
      <c r="Y8" s="40">
        <v>706</v>
      </c>
      <c r="Z8" s="40"/>
      <c r="AA8" s="30">
        <f t="shared" si="5"/>
        <v>273.32</v>
      </c>
      <c r="AB8" s="47">
        <v>0.18</v>
      </c>
      <c r="AC8" s="117">
        <f t="shared" si="6"/>
        <v>2459.88</v>
      </c>
      <c r="AD8" s="117"/>
      <c r="AE8" s="31">
        <f t="shared" si="7"/>
        <v>0</v>
      </c>
      <c r="AF8" s="42" t="s">
        <v>42</v>
      </c>
      <c r="AG8" s="123">
        <f t="shared" si="8"/>
        <v>10588.428461653333</v>
      </c>
      <c r="AH8" s="30">
        <f t="shared" si="18"/>
        <v>6833</v>
      </c>
      <c r="AI8" s="30">
        <f>+(T8+W8+X8+Y8+AA8+AC8+AE8)*12+U8+V8+AG8+AH8+Z8</f>
        <v>267417.20179498661</v>
      </c>
      <c r="AJ8" s="30"/>
      <c r="AK8" s="33">
        <v>12</v>
      </c>
      <c r="AL8" s="34">
        <v>0.04</v>
      </c>
      <c r="AM8" s="33">
        <f>R8*AL8</f>
        <v>546.64</v>
      </c>
      <c r="AN8" s="33">
        <f t="shared" si="9"/>
        <v>6559.68</v>
      </c>
      <c r="AO8" s="33">
        <f t="shared" si="10"/>
        <v>91.106666666666669</v>
      </c>
      <c r="AP8" s="33">
        <f t="shared" si="11"/>
        <v>911.06666666666672</v>
      </c>
      <c r="AQ8" s="33">
        <f t="shared" si="12"/>
        <v>273.32</v>
      </c>
      <c r="AR8" s="35">
        <f t="shared" si="13"/>
        <v>590.37120000000004</v>
      </c>
      <c r="AS8" s="33">
        <f t="shared" si="14"/>
        <v>196.79040000000001</v>
      </c>
      <c r="AT8" s="33">
        <f t="shared" si="15"/>
        <v>654.15752831999998</v>
      </c>
      <c r="AU8" s="33">
        <f t="shared" si="16"/>
        <v>131.1936</v>
      </c>
      <c r="AV8" s="33">
        <f>AN8*AB8</f>
        <v>1180.7424000000001</v>
      </c>
      <c r="AW8" s="33">
        <f>AN8*AD8</f>
        <v>0</v>
      </c>
      <c r="AX8" s="36">
        <f t="shared" si="17"/>
        <v>10588.428461653333</v>
      </c>
      <c r="AY8" s="115"/>
    </row>
    <row r="9" spans="1:210" s="99" customFormat="1" ht="109.5" customHeight="1">
      <c r="A9" s="78">
        <v>28</v>
      </c>
      <c r="B9" s="79"/>
      <c r="C9" s="78"/>
      <c r="D9" s="80"/>
      <c r="E9" s="79"/>
      <c r="F9" s="80"/>
      <c r="G9" s="80"/>
      <c r="H9" s="81" t="s">
        <v>61</v>
      </c>
      <c r="I9" s="81" t="s">
        <v>62</v>
      </c>
      <c r="J9" s="100" t="s">
        <v>63</v>
      </c>
      <c r="K9" s="83">
        <v>40603</v>
      </c>
      <c r="L9" s="84">
        <v>23</v>
      </c>
      <c r="M9" s="78">
        <v>40</v>
      </c>
      <c r="N9" s="84" t="s">
        <v>39</v>
      </c>
      <c r="O9" s="85" t="s">
        <v>64</v>
      </c>
      <c r="P9" s="78">
        <v>1</v>
      </c>
      <c r="Q9" s="102" t="s">
        <v>54</v>
      </c>
      <c r="R9" s="87">
        <v>38208</v>
      </c>
      <c r="S9" s="103"/>
      <c r="T9" s="89">
        <f t="shared" si="0"/>
        <v>38208</v>
      </c>
      <c r="U9" s="90">
        <f t="shared" si="1"/>
        <v>6368</v>
      </c>
      <c r="V9" s="90">
        <f t="shared" si="2"/>
        <v>63679.999999999993</v>
      </c>
      <c r="W9" s="91">
        <f t="shared" si="3"/>
        <v>3438.72</v>
      </c>
      <c r="X9" s="91">
        <f t="shared" si="4"/>
        <v>1146.24</v>
      </c>
      <c r="Y9" s="91">
        <v>1394</v>
      </c>
      <c r="Z9" s="91">
        <f>'[1]gtos med mayo'!J15</f>
        <v>20694.940000000002</v>
      </c>
      <c r="AA9" s="91">
        <f t="shared" si="5"/>
        <v>764.16</v>
      </c>
      <c r="AB9" s="92">
        <v>8.5000000000000006E-2</v>
      </c>
      <c r="AC9" s="93">
        <f t="shared" si="6"/>
        <v>3247.6800000000003</v>
      </c>
      <c r="AD9" s="94">
        <v>2.5000000000000001E-2</v>
      </c>
      <c r="AE9" s="93">
        <f t="shared" si="7"/>
        <v>955.2</v>
      </c>
      <c r="AF9" s="95" t="s">
        <v>42</v>
      </c>
      <c r="AG9" s="91">
        <f t="shared" si="8"/>
        <v>0</v>
      </c>
      <c r="AH9" s="91">
        <f t="shared" si="18"/>
        <v>19104</v>
      </c>
      <c r="AI9" s="91">
        <f>+(T9+W9+X9+Y9+AA9+AC9+AE9)*12+U9+V9+AG9+AH9+Z9</f>
        <v>699694.94</v>
      </c>
      <c r="AJ9" s="91"/>
      <c r="AK9" s="96">
        <v>12</v>
      </c>
      <c r="AL9" s="97">
        <v>0</v>
      </c>
      <c r="AM9" s="96">
        <f>R9*AL9</f>
        <v>0</v>
      </c>
      <c r="AN9" s="96">
        <f t="shared" si="9"/>
        <v>0</v>
      </c>
      <c r="AO9" s="96">
        <f t="shared" si="10"/>
        <v>0</v>
      </c>
      <c r="AP9" s="96">
        <f t="shared" si="11"/>
        <v>0</v>
      </c>
      <c r="AQ9" s="96">
        <f t="shared" si="12"/>
        <v>0</v>
      </c>
      <c r="AR9" s="96">
        <f t="shared" si="13"/>
        <v>0</v>
      </c>
      <c r="AS9" s="96">
        <f t="shared" si="14"/>
        <v>0</v>
      </c>
      <c r="AT9" s="96">
        <f t="shared" si="15"/>
        <v>0</v>
      </c>
      <c r="AU9" s="96">
        <f t="shared" si="16"/>
        <v>0</v>
      </c>
      <c r="AV9" s="96">
        <f>AN9*AB9</f>
        <v>0</v>
      </c>
      <c r="AW9" s="96">
        <f>AN9*AD9</f>
        <v>0</v>
      </c>
      <c r="AX9" s="98">
        <f t="shared" si="17"/>
        <v>0</v>
      </c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J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U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F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Q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B9" s="37"/>
      <c r="EC9" s="37"/>
      <c r="ED9" s="37"/>
      <c r="EE9" s="37"/>
      <c r="EF9" s="37"/>
      <c r="EG9" s="37"/>
      <c r="EH9" s="37"/>
      <c r="EI9" s="37"/>
      <c r="EJ9" s="37"/>
      <c r="EK9" s="37"/>
      <c r="EL9" s="37"/>
      <c r="EM9" s="37"/>
      <c r="EN9" s="37"/>
      <c r="EO9" s="37"/>
      <c r="EP9" s="37"/>
      <c r="EQ9" s="37"/>
      <c r="ER9" s="37"/>
      <c r="ES9" s="37"/>
      <c r="ET9" s="37"/>
      <c r="EU9" s="37"/>
      <c r="EV9" s="37"/>
      <c r="EW9" s="37"/>
      <c r="EX9" s="37"/>
      <c r="EY9" s="37"/>
      <c r="EZ9" s="37"/>
      <c r="FA9" s="37"/>
      <c r="FB9" s="37"/>
      <c r="FC9" s="37"/>
      <c r="FD9" s="37"/>
      <c r="FE9" s="37"/>
      <c r="FF9" s="37"/>
      <c r="FG9" s="37"/>
      <c r="FH9" s="37"/>
      <c r="FI9" s="37"/>
      <c r="FJ9" s="37"/>
      <c r="FK9" s="37"/>
      <c r="FL9" s="37"/>
      <c r="FM9" s="37"/>
      <c r="FN9" s="37"/>
      <c r="FO9" s="37"/>
      <c r="FP9" s="37"/>
      <c r="FQ9" s="37"/>
      <c r="FR9" s="37"/>
      <c r="FS9" s="37"/>
      <c r="FT9" s="37"/>
      <c r="FU9" s="37"/>
      <c r="FV9" s="37"/>
      <c r="FW9" s="37"/>
      <c r="FX9" s="37"/>
      <c r="FY9" s="37"/>
      <c r="FZ9" s="37"/>
      <c r="GA9" s="37"/>
      <c r="GB9" s="37"/>
      <c r="GC9" s="37"/>
      <c r="GD9" s="37"/>
      <c r="GE9" s="37"/>
      <c r="GF9" s="37"/>
      <c r="GG9" s="37"/>
      <c r="GH9" s="37"/>
      <c r="GI9" s="37"/>
      <c r="GJ9" s="37"/>
      <c r="GK9" s="37"/>
      <c r="GL9" s="37"/>
      <c r="GM9" s="37"/>
      <c r="GN9" s="37"/>
      <c r="GO9" s="37"/>
      <c r="GP9" s="37"/>
      <c r="GQ9" s="37"/>
      <c r="GR9" s="37"/>
      <c r="GS9" s="37"/>
      <c r="GT9" s="37"/>
      <c r="GU9" s="37"/>
      <c r="GV9" s="37"/>
      <c r="GW9" s="37"/>
      <c r="GX9" s="37"/>
      <c r="GY9" s="37"/>
      <c r="GZ9" s="37"/>
      <c r="HA9" s="37"/>
      <c r="HB9" s="37"/>
    </row>
    <row r="10" spans="1:210" s="37" customFormat="1" ht="92.25" customHeight="1">
      <c r="A10" s="19">
        <v>34</v>
      </c>
      <c r="B10" s="20" t="s">
        <v>36</v>
      </c>
      <c r="C10" s="19">
        <v>13</v>
      </c>
      <c r="D10" s="21">
        <v>10</v>
      </c>
      <c r="E10" s="20" t="s">
        <v>60</v>
      </c>
      <c r="F10" s="21">
        <v>618</v>
      </c>
      <c r="G10" s="21"/>
      <c r="H10" s="22" t="s">
        <v>65</v>
      </c>
      <c r="I10" s="22" t="s">
        <v>62</v>
      </c>
      <c r="J10" s="48" t="s">
        <v>66</v>
      </c>
      <c r="K10" s="24">
        <v>40483</v>
      </c>
      <c r="L10" s="25">
        <v>18</v>
      </c>
      <c r="M10" s="26">
        <v>40</v>
      </c>
      <c r="N10" s="25" t="s">
        <v>39</v>
      </c>
      <c r="O10" s="74" t="s">
        <v>67</v>
      </c>
      <c r="P10" s="19">
        <v>1</v>
      </c>
      <c r="Q10" s="72" t="s">
        <v>68</v>
      </c>
      <c r="R10" s="27">
        <v>22186</v>
      </c>
      <c r="S10" s="39"/>
      <c r="T10" s="28">
        <f t="shared" si="0"/>
        <v>22186</v>
      </c>
      <c r="U10" s="29">
        <f t="shared" si="1"/>
        <v>3697.6666666666665</v>
      </c>
      <c r="V10" s="29">
        <f t="shared" si="2"/>
        <v>36976.666666666664</v>
      </c>
      <c r="W10" s="30">
        <f t="shared" si="3"/>
        <v>1996.74</v>
      </c>
      <c r="X10" s="40">
        <f t="shared" si="4"/>
        <v>665.57999999999993</v>
      </c>
      <c r="Y10" s="40">
        <v>932</v>
      </c>
      <c r="Z10" s="40"/>
      <c r="AA10" s="30">
        <f t="shared" si="5"/>
        <v>443.72</v>
      </c>
      <c r="AB10" s="41">
        <v>9.5000000000000001E-2</v>
      </c>
      <c r="AC10" s="117">
        <f t="shared" si="6"/>
        <v>2107.67</v>
      </c>
      <c r="AD10" s="118">
        <v>3.5000000000000003E-2</v>
      </c>
      <c r="AE10" s="31">
        <f t="shared" si="7"/>
        <v>776.5100000000001</v>
      </c>
      <c r="AF10" s="42" t="s">
        <v>42</v>
      </c>
      <c r="AG10" s="123">
        <f t="shared" si="8"/>
        <v>0</v>
      </c>
      <c r="AH10" s="30">
        <f t="shared" si="18"/>
        <v>11093</v>
      </c>
      <c r="AI10" s="30">
        <f>+(T10+W10+X10+Y10+AA10+AC10+AE10)*12+U10+V10+AG10+AH10+Z10</f>
        <v>401065.97333333333</v>
      </c>
      <c r="AJ10" s="30"/>
      <c r="AK10" s="33">
        <v>12</v>
      </c>
      <c r="AL10" s="34">
        <v>0</v>
      </c>
      <c r="AM10" s="33">
        <f>R10*AL10</f>
        <v>0</v>
      </c>
      <c r="AN10" s="33">
        <f t="shared" si="9"/>
        <v>0</v>
      </c>
      <c r="AO10" s="33">
        <f t="shared" si="10"/>
        <v>0</v>
      </c>
      <c r="AP10" s="33">
        <f t="shared" si="11"/>
        <v>0</v>
      </c>
      <c r="AQ10" s="33">
        <f t="shared" si="12"/>
        <v>0</v>
      </c>
      <c r="AR10" s="35">
        <f t="shared" si="13"/>
        <v>0</v>
      </c>
      <c r="AS10" s="33">
        <f t="shared" si="14"/>
        <v>0</v>
      </c>
      <c r="AT10" s="33">
        <f t="shared" si="15"/>
        <v>0</v>
      </c>
      <c r="AU10" s="33">
        <f t="shared" si="16"/>
        <v>0</v>
      </c>
      <c r="AV10" s="33">
        <f>AN10*AB10</f>
        <v>0</v>
      </c>
      <c r="AW10" s="33">
        <f>AN10*AD10</f>
        <v>0</v>
      </c>
      <c r="AX10" s="36">
        <f t="shared" si="17"/>
        <v>0</v>
      </c>
    </row>
    <row r="11" spans="1:210" s="37" customFormat="1" ht="109.5" customHeight="1">
      <c r="A11" s="19">
        <v>33</v>
      </c>
      <c r="B11" s="20"/>
      <c r="C11" s="19"/>
      <c r="D11" s="21"/>
      <c r="E11" s="20"/>
      <c r="F11" s="21"/>
      <c r="G11" s="21"/>
      <c r="H11" s="22" t="s">
        <v>69</v>
      </c>
      <c r="I11" s="44" t="s">
        <v>38</v>
      </c>
      <c r="J11" s="46" t="s">
        <v>70</v>
      </c>
      <c r="K11" s="24">
        <v>40817</v>
      </c>
      <c r="L11" s="25">
        <v>15</v>
      </c>
      <c r="M11" s="26">
        <v>40</v>
      </c>
      <c r="N11" s="25" t="s">
        <v>45</v>
      </c>
      <c r="O11" s="74" t="s">
        <v>71</v>
      </c>
      <c r="P11" s="19">
        <v>1</v>
      </c>
      <c r="Q11" s="72" t="s">
        <v>68</v>
      </c>
      <c r="R11" s="27">
        <v>15125</v>
      </c>
      <c r="S11" s="39"/>
      <c r="T11" s="28">
        <f t="shared" si="0"/>
        <v>15125</v>
      </c>
      <c r="U11" s="29">
        <f t="shared" si="1"/>
        <v>2520.8333333333335</v>
      </c>
      <c r="V11" s="29">
        <f t="shared" si="2"/>
        <v>25208.333333333336</v>
      </c>
      <c r="W11" s="30">
        <f t="shared" si="3"/>
        <v>1361.25</v>
      </c>
      <c r="X11" s="40">
        <f t="shared" si="4"/>
        <v>453.75</v>
      </c>
      <c r="Y11" s="40">
        <v>750</v>
      </c>
      <c r="Z11" s="40"/>
      <c r="AA11" s="30">
        <f t="shared" si="5"/>
        <v>302.5</v>
      </c>
      <c r="AB11" s="41">
        <v>0.17</v>
      </c>
      <c r="AC11" s="117">
        <f t="shared" si="6"/>
        <v>2571.25</v>
      </c>
      <c r="AD11" s="117"/>
      <c r="AE11" s="31">
        <f t="shared" si="7"/>
        <v>0</v>
      </c>
      <c r="AF11" s="42" t="s">
        <v>42</v>
      </c>
      <c r="AG11" s="123">
        <f t="shared" si="8"/>
        <v>11646.262906666667</v>
      </c>
      <c r="AH11" s="30">
        <f t="shared" si="18"/>
        <v>7562.5</v>
      </c>
      <c r="AI11" s="30">
        <f>+(T11+W11+X11+Y11+AA11+AC11+AE11)*12+U11+V11+AG11+AH11+Z11</f>
        <v>293702.92957333336</v>
      </c>
      <c r="AJ11" s="30" t="s">
        <v>72</v>
      </c>
      <c r="AK11" s="33">
        <v>12</v>
      </c>
      <c r="AL11" s="34">
        <v>0.04</v>
      </c>
      <c r="AM11" s="33">
        <f>R11*AL11</f>
        <v>605</v>
      </c>
      <c r="AN11" s="33">
        <f t="shared" si="9"/>
        <v>7260</v>
      </c>
      <c r="AO11" s="33">
        <f t="shared" si="10"/>
        <v>100.83333333333334</v>
      </c>
      <c r="AP11" s="33">
        <f t="shared" si="11"/>
        <v>1008.3333333333334</v>
      </c>
      <c r="AQ11" s="33">
        <f t="shared" si="12"/>
        <v>302.5</v>
      </c>
      <c r="AR11" s="35">
        <f t="shared" si="13"/>
        <v>653.4</v>
      </c>
      <c r="AS11" s="33">
        <f t="shared" si="14"/>
        <v>217.79999999999998</v>
      </c>
      <c r="AT11" s="33">
        <f t="shared" si="15"/>
        <v>723.99623999999994</v>
      </c>
      <c r="AU11" s="33">
        <f t="shared" si="16"/>
        <v>145.20000000000002</v>
      </c>
      <c r="AV11" s="33">
        <f>AN11*AB11</f>
        <v>1234.2</v>
      </c>
      <c r="AW11" s="33">
        <f>AN11*AD11</f>
        <v>0</v>
      </c>
      <c r="AX11" s="36">
        <f t="shared" si="17"/>
        <v>11646.262906666667</v>
      </c>
    </row>
    <row r="12" spans="1:210" s="99" customFormat="1" ht="112.5" customHeight="1">
      <c r="A12" s="78">
        <v>30</v>
      </c>
      <c r="B12" s="79"/>
      <c r="C12" s="78"/>
      <c r="D12" s="80"/>
      <c r="E12" s="79"/>
      <c r="F12" s="80"/>
      <c r="G12" s="80"/>
      <c r="H12" s="81" t="s">
        <v>73</v>
      </c>
      <c r="I12" s="81" t="s">
        <v>38</v>
      </c>
      <c r="J12" s="100" t="s">
        <v>74</v>
      </c>
      <c r="K12" s="83">
        <v>40079</v>
      </c>
      <c r="L12" s="84">
        <v>23</v>
      </c>
      <c r="M12" s="78">
        <v>40</v>
      </c>
      <c r="N12" s="84" t="s">
        <v>39</v>
      </c>
      <c r="O12" s="85" t="s">
        <v>75</v>
      </c>
      <c r="P12" s="78">
        <v>1</v>
      </c>
      <c r="Q12" s="102" t="s">
        <v>54</v>
      </c>
      <c r="R12" s="87">
        <v>38208</v>
      </c>
      <c r="S12" s="103"/>
      <c r="T12" s="89">
        <f t="shared" si="0"/>
        <v>38208</v>
      </c>
      <c r="U12" s="90">
        <f t="shared" si="1"/>
        <v>6368</v>
      </c>
      <c r="V12" s="90">
        <f t="shared" si="2"/>
        <v>63679.999999999993</v>
      </c>
      <c r="W12" s="91">
        <f t="shared" si="3"/>
        <v>3438.72</v>
      </c>
      <c r="X12" s="91">
        <f t="shared" si="4"/>
        <v>1146.24</v>
      </c>
      <c r="Y12" s="91">
        <v>1394</v>
      </c>
      <c r="Z12" s="91">
        <f>'[1]gtos med mayo'!J18</f>
        <v>28061.219999999998</v>
      </c>
      <c r="AA12" s="91">
        <f t="shared" si="5"/>
        <v>764.16</v>
      </c>
      <c r="AB12" s="92">
        <v>8.5000000000000006E-2</v>
      </c>
      <c r="AC12" s="93">
        <f t="shared" si="6"/>
        <v>3247.6800000000003</v>
      </c>
      <c r="AD12" s="94">
        <v>2.5000000000000001E-2</v>
      </c>
      <c r="AE12" s="93">
        <f t="shared" si="7"/>
        <v>955.2</v>
      </c>
      <c r="AF12" s="95" t="s">
        <v>42</v>
      </c>
      <c r="AG12" s="91">
        <f t="shared" si="8"/>
        <v>0</v>
      </c>
      <c r="AH12" s="91">
        <f t="shared" si="18"/>
        <v>19104</v>
      </c>
      <c r="AI12" s="91">
        <f>+(T12+W12+X12+Y12+AA12+AC12+AE12)*12+U12+V12+AG12+AH12+Z12</f>
        <v>707061.22</v>
      </c>
      <c r="AJ12" s="91"/>
      <c r="AK12" s="96">
        <v>12</v>
      </c>
      <c r="AL12" s="97">
        <v>0</v>
      </c>
      <c r="AM12" s="96">
        <f>R12*AL12</f>
        <v>0</v>
      </c>
      <c r="AN12" s="96">
        <f t="shared" si="9"/>
        <v>0</v>
      </c>
      <c r="AO12" s="96">
        <f t="shared" si="10"/>
        <v>0</v>
      </c>
      <c r="AP12" s="96">
        <f t="shared" si="11"/>
        <v>0</v>
      </c>
      <c r="AQ12" s="96">
        <f t="shared" si="12"/>
        <v>0</v>
      </c>
      <c r="AR12" s="96">
        <f t="shared" si="13"/>
        <v>0</v>
      </c>
      <c r="AS12" s="96">
        <f t="shared" si="14"/>
        <v>0</v>
      </c>
      <c r="AT12" s="96">
        <f t="shared" si="15"/>
        <v>0</v>
      </c>
      <c r="AU12" s="96">
        <f t="shared" si="16"/>
        <v>0</v>
      </c>
      <c r="AV12" s="96">
        <f>AN12*AB12</f>
        <v>0</v>
      </c>
      <c r="AW12" s="96">
        <f>AN12*AD12</f>
        <v>0</v>
      </c>
      <c r="AX12" s="98">
        <f t="shared" si="17"/>
        <v>0</v>
      </c>
      <c r="AY12" s="37"/>
      <c r="AZ12" s="37"/>
      <c r="BA12" s="37"/>
      <c r="BB12" s="37"/>
      <c r="BC12" s="37"/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7"/>
      <c r="BZ12" s="37"/>
      <c r="CA12" s="37"/>
      <c r="CB12" s="37"/>
      <c r="CC12" s="37"/>
      <c r="CD12" s="37"/>
      <c r="CE12" s="37"/>
      <c r="CF12" s="37"/>
      <c r="CG12" s="37"/>
      <c r="CH12" s="37"/>
      <c r="CI12" s="37"/>
      <c r="CJ12" s="37"/>
      <c r="CK12" s="37"/>
      <c r="CL12" s="37"/>
      <c r="CM12" s="37"/>
      <c r="CN12" s="37"/>
      <c r="CO12" s="37"/>
      <c r="CP12" s="37"/>
      <c r="CQ12" s="37"/>
      <c r="CR12" s="37"/>
      <c r="CS12" s="37"/>
      <c r="CT12" s="37"/>
      <c r="CU12" s="37"/>
      <c r="CV12" s="37"/>
      <c r="CW12" s="37"/>
      <c r="CX12" s="37"/>
      <c r="CY12" s="37"/>
      <c r="CZ12" s="37"/>
      <c r="DA12" s="37"/>
      <c r="DB12" s="37"/>
      <c r="DC12" s="37"/>
      <c r="DD12" s="37"/>
      <c r="DE12" s="37"/>
      <c r="DF12" s="37"/>
      <c r="DG12" s="37"/>
      <c r="DH12" s="37"/>
      <c r="DI12" s="37"/>
      <c r="DJ12" s="37"/>
      <c r="DK12" s="37"/>
      <c r="DL12" s="37"/>
      <c r="DM12" s="37"/>
      <c r="DN12" s="37"/>
      <c r="DO12" s="37"/>
      <c r="DP12" s="37"/>
      <c r="DQ12" s="37"/>
      <c r="DR12" s="37"/>
      <c r="DS12" s="37"/>
      <c r="DT12" s="37"/>
      <c r="DU12" s="37"/>
      <c r="DV12" s="37"/>
      <c r="DW12" s="37"/>
      <c r="DX12" s="37"/>
      <c r="DY12" s="37"/>
      <c r="DZ12" s="37"/>
      <c r="EA12" s="37"/>
      <c r="EB12" s="37"/>
      <c r="EC12" s="37"/>
      <c r="ED12" s="37"/>
      <c r="EE12" s="37"/>
      <c r="EF12" s="37"/>
      <c r="EG12" s="37"/>
      <c r="EH12" s="37"/>
      <c r="EI12" s="37"/>
      <c r="EJ12" s="37"/>
      <c r="EK12" s="37"/>
      <c r="EL12" s="37"/>
      <c r="EM12" s="37"/>
      <c r="EN12" s="37"/>
      <c r="EO12" s="37"/>
      <c r="EP12" s="37"/>
      <c r="EQ12" s="37"/>
      <c r="ER12" s="37"/>
      <c r="ES12" s="37"/>
      <c r="ET12" s="37"/>
      <c r="EU12" s="37"/>
      <c r="EV12" s="37"/>
      <c r="EW12" s="37"/>
      <c r="EX12" s="37"/>
      <c r="EY12" s="37"/>
      <c r="EZ12" s="37"/>
      <c r="FA12" s="37"/>
      <c r="FB12" s="37"/>
      <c r="FC12" s="37"/>
      <c r="FD12" s="37"/>
      <c r="FE12" s="37"/>
      <c r="FF12" s="37"/>
      <c r="FG12" s="37"/>
      <c r="FH12" s="37"/>
      <c r="FI12" s="37"/>
      <c r="FJ12" s="37"/>
      <c r="FK12" s="37"/>
      <c r="FL12" s="37"/>
      <c r="FM12" s="37"/>
      <c r="FN12" s="37"/>
      <c r="FO12" s="37"/>
      <c r="FP12" s="37"/>
      <c r="FQ12" s="37"/>
      <c r="FR12" s="37"/>
      <c r="FS12" s="37"/>
      <c r="FT12" s="37"/>
      <c r="FU12" s="37"/>
      <c r="FV12" s="37"/>
      <c r="FW12" s="37"/>
      <c r="FX12" s="37"/>
      <c r="FY12" s="37"/>
      <c r="FZ12" s="37"/>
      <c r="GA12" s="37"/>
      <c r="GB12" s="37"/>
      <c r="GC12" s="37"/>
      <c r="GD12" s="37"/>
      <c r="GE12" s="37"/>
      <c r="GF12" s="37"/>
      <c r="GG12" s="37"/>
      <c r="GH12" s="37"/>
      <c r="GI12" s="37"/>
      <c r="GJ12" s="37"/>
      <c r="GK12" s="37"/>
      <c r="GL12" s="37"/>
      <c r="GM12" s="37"/>
      <c r="GN12" s="37"/>
      <c r="GO12" s="37"/>
      <c r="GP12" s="37"/>
      <c r="GQ12" s="37"/>
      <c r="GR12" s="37"/>
      <c r="GS12" s="37"/>
      <c r="GT12" s="37"/>
      <c r="GU12" s="37"/>
      <c r="GV12" s="37"/>
      <c r="GW12" s="37"/>
      <c r="GX12" s="37"/>
      <c r="GY12" s="37"/>
      <c r="GZ12" s="37"/>
      <c r="HA12" s="37"/>
      <c r="HB12" s="37"/>
    </row>
    <row r="13" spans="1:210" s="37" customFormat="1" ht="112.5" customHeight="1">
      <c r="A13" s="19">
        <v>31</v>
      </c>
      <c r="B13" s="20"/>
      <c r="C13" s="19"/>
      <c r="D13" s="21"/>
      <c r="E13" s="20"/>
      <c r="F13" s="21"/>
      <c r="G13" s="21"/>
      <c r="H13" s="22" t="s">
        <v>76</v>
      </c>
      <c r="I13" s="44" t="s">
        <v>38</v>
      </c>
      <c r="J13" s="46" t="s">
        <v>77</v>
      </c>
      <c r="K13" s="24">
        <v>39310</v>
      </c>
      <c r="L13" s="25">
        <v>11</v>
      </c>
      <c r="M13" s="26">
        <v>40</v>
      </c>
      <c r="N13" s="25" t="s">
        <v>57</v>
      </c>
      <c r="O13" s="74" t="s">
        <v>78</v>
      </c>
      <c r="P13" s="19">
        <v>1</v>
      </c>
      <c r="Q13" s="72" t="s">
        <v>79</v>
      </c>
      <c r="R13" s="27">
        <v>11633</v>
      </c>
      <c r="S13" s="39"/>
      <c r="T13" s="28">
        <f t="shared" si="0"/>
        <v>11633</v>
      </c>
      <c r="U13" s="29">
        <f t="shared" si="1"/>
        <v>1938.8333333333333</v>
      </c>
      <c r="V13" s="29">
        <f t="shared" si="2"/>
        <v>19388.333333333332</v>
      </c>
      <c r="W13" s="30">
        <f t="shared" si="3"/>
        <v>1046.97</v>
      </c>
      <c r="X13" s="40">
        <f t="shared" si="4"/>
        <v>348.99</v>
      </c>
      <c r="Y13" s="40">
        <v>635</v>
      </c>
      <c r="Z13" s="40"/>
      <c r="AA13" s="30">
        <f t="shared" si="5"/>
        <v>232.66</v>
      </c>
      <c r="AB13" s="47">
        <v>0.19500000000000001</v>
      </c>
      <c r="AC13" s="117">
        <f t="shared" si="6"/>
        <v>2268.4349999999999</v>
      </c>
      <c r="AD13" s="117"/>
      <c r="AE13" s="31">
        <f t="shared" si="7"/>
        <v>0</v>
      </c>
      <c r="AF13" s="42" t="s">
        <v>42</v>
      </c>
      <c r="AG13" s="123">
        <f t="shared" si="8"/>
        <v>9097.0159268266671</v>
      </c>
      <c r="AH13" s="30">
        <f t="shared" si="18"/>
        <v>5816.5</v>
      </c>
      <c r="AI13" s="30">
        <f>+(T13+W13+X13+Y13+AA13+AC13+AE13)*12+U13+V13+AG13+AH13+Z13</f>
        <v>230221.34259349332</v>
      </c>
      <c r="AJ13" s="30"/>
      <c r="AK13" s="33">
        <v>12</v>
      </c>
      <c r="AL13" s="34">
        <v>0.04</v>
      </c>
      <c r="AM13" s="33">
        <f>R13*AL13</f>
        <v>465.32</v>
      </c>
      <c r="AN13" s="33">
        <f t="shared" si="9"/>
        <v>5583.84</v>
      </c>
      <c r="AO13" s="33">
        <f t="shared" si="10"/>
        <v>77.553333333333342</v>
      </c>
      <c r="AP13" s="33">
        <f t="shared" si="11"/>
        <v>775.53333333333342</v>
      </c>
      <c r="AQ13" s="33">
        <f t="shared" si="12"/>
        <v>232.66</v>
      </c>
      <c r="AR13" s="35">
        <f t="shared" si="13"/>
        <v>502.54559999999998</v>
      </c>
      <c r="AS13" s="33">
        <f t="shared" si="14"/>
        <v>167.51519999999999</v>
      </c>
      <c r="AT13" s="33">
        <f t="shared" si="15"/>
        <v>556.84286015999999</v>
      </c>
      <c r="AU13" s="33">
        <f t="shared" si="16"/>
        <v>111.6768</v>
      </c>
      <c r="AV13" s="33">
        <f>AN13*AB13</f>
        <v>1088.8488</v>
      </c>
      <c r="AW13" s="33">
        <f>AN13*AD13</f>
        <v>0</v>
      </c>
      <c r="AX13" s="36">
        <f t="shared" si="17"/>
        <v>9097.0159268266671</v>
      </c>
      <c r="AZ13" s="115"/>
    </row>
    <row r="14" spans="1:210" s="99" customFormat="1" ht="92.25" customHeight="1">
      <c r="A14" s="78">
        <v>24</v>
      </c>
      <c r="B14" s="79" t="s">
        <v>36</v>
      </c>
      <c r="C14" s="78">
        <v>13</v>
      </c>
      <c r="D14" s="80">
        <v>10</v>
      </c>
      <c r="E14" s="79" t="s">
        <v>37</v>
      </c>
      <c r="F14" s="80">
        <v>618</v>
      </c>
      <c r="G14" s="80"/>
      <c r="H14" s="81" t="s">
        <v>80</v>
      </c>
      <c r="I14" s="81" t="s">
        <v>62</v>
      </c>
      <c r="J14" s="100" t="s">
        <v>81</v>
      </c>
      <c r="K14" s="83">
        <v>39300</v>
      </c>
      <c r="L14" s="84">
        <v>23</v>
      </c>
      <c r="M14" s="78">
        <v>40</v>
      </c>
      <c r="N14" s="84" t="s">
        <v>39</v>
      </c>
      <c r="O14" s="85" t="s">
        <v>82</v>
      </c>
      <c r="P14" s="78">
        <v>1</v>
      </c>
      <c r="Q14" s="102" t="s">
        <v>54</v>
      </c>
      <c r="R14" s="87">
        <v>38208</v>
      </c>
      <c r="S14" s="103"/>
      <c r="T14" s="89">
        <f t="shared" si="0"/>
        <v>38208</v>
      </c>
      <c r="U14" s="90">
        <f t="shared" si="1"/>
        <v>6368</v>
      </c>
      <c r="V14" s="90">
        <f t="shared" si="2"/>
        <v>63679.999999999993</v>
      </c>
      <c r="W14" s="91">
        <f t="shared" si="3"/>
        <v>3438.72</v>
      </c>
      <c r="X14" s="91">
        <f t="shared" si="4"/>
        <v>1146.24</v>
      </c>
      <c r="Y14" s="91">
        <v>1394</v>
      </c>
      <c r="Z14" s="91">
        <f>'[1]gtos med mayo'!J21</f>
        <v>57416.17</v>
      </c>
      <c r="AA14" s="91">
        <f t="shared" si="5"/>
        <v>764.16</v>
      </c>
      <c r="AB14" s="92">
        <v>8.5000000000000006E-2</v>
      </c>
      <c r="AC14" s="93">
        <f t="shared" si="6"/>
        <v>3247.6800000000003</v>
      </c>
      <c r="AD14" s="94">
        <v>2.5000000000000001E-2</v>
      </c>
      <c r="AE14" s="93">
        <f t="shared" si="7"/>
        <v>955.2</v>
      </c>
      <c r="AF14" s="95" t="s">
        <v>42</v>
      </c>
      <c r="AG14" s="91">
        <f t="shared" si="8"/>
        <v>0</v>
      </c>
      <c r="AH14" s="91">
        <f t="shared" si="18"/>
        <v>19104</v>
      </c>
      <c r="AI14" s="91">
        <f>+(T14+W14+X14+Y14+AA14+AC14+AE14)*12+U14+V14+AG14+AH14+Z14</f>
        <v>736416.17</v>
      </c>
      <c r="AJ14" s="91"/>
      <c r="AK14" s="96">
        <v>12</v>
      </c>
      <c r="AL14" s="97">
        <v>0</v>
      </c>
      <c r="AM14" s="96">
        <f>R14*AL14</f>
        <v>0</v>
      </c>
      <c r="AN14" s="96">
        <f t="shared" si="9"/>
        <v>0</v>
      </c>
      <c r="AO14" s="96">
        <f t="shared" si="10"/>
        <v>0</v>
      </c>
      <c r="AP14" s="96">
        <f t="shared" si="11"/>
        <v>0</v>
      </c>
      <c r="AQ14" s="96">
        <f t="shared" si="12"/>
        <v>0</v>
      </c>
      <c r="AR14" s="96">
        <f t="shared" si="13"/>
        <v>0</v>
      </c>
      <c r="AS14" s="96">
        <f t="shared" si="14"/>
        <v>0</v>
      </c>
      <c r="AT14" s="96">
        <f t="shared" si="15"/>
        <v>0</v>
      </c>
      <c r="AU14" s="96">
        <f t="shared" si="16"/>
        <v>0</v>
      </c>
      <c r="AV14" s="96">
        <f>AN14*AB14</f>
        <v>0</v>
      </c>
      <c r="AW14" s="96">
        <f>AN14*AD14</f>
        <v>0</v>
      </c>
      <c r="AX14" s="98">
        <f t="shared" si="17"/>
        <v>0</v>
      </c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7"/>
      <c r="BZ14" s="37"/>
      <c r="CA14" s="37"/>
      <c r="CB14" s="37"/>
      <c r="CC14" s="37"/>
      <c r="CD14" s="37"/>
      <c r="CE14" s="37"/>
      <c r="CF14" s="37"/>
      <c r="CG14" s="37"/>
      <c r="CH14" s="37"/>
      <c r="CI14" s="37"/>
      <c r="CJ14" s="37"/>
      <c r="CK14" s="37"/>
      <c r="CL14" s="37"/>
      <c r="CM14" s="37"/>
      <c r="CN14" s="37"/>
      <c r="CO14" s="37"/>
      <c r="CP14" s="37"/>
      <c r="CQ14" s="37"/>
      <c r="CR14" s="37"/>
      <c r="CS14" s="37"/>
      <c r="CT14" s="37"/>
      <c r="CU14" s="37"/>
      <c r="CV14" s="37"/>
      <c r="CW14" s="37"/>
      <c r="CX14" s="37"/>
      <c r="CY14" s="37"/>
      <c r="CZ14" s="37"/>
      <c r="DA14" s="37"/>
      <c r="DB14" s="37"/>
      <c r="DC14" s="37"/>
      <c r="DD14" s="37"/>
      <c r="DE14" s="37"/>
      <c r="DF14" s="37"/>
      <c r="DG14" s="37"/>
      <c r="DH14" s="37"/>
      <c r="DI14" s="37"/>
      <c r="DJ14" s="37"/>
      <c r="DK14" s="37"/>
      <c r="DL14" s="37"/>
      <c r="DM14" s="37"/>
      <c r="DN14" s="37"/>
      <c r="DO14" s="37"/>
      <c r="DP14" s="37"/>
      <c r="DQ14" s="37"/>
      <c r="DR14" s="37"/>
      <c r="DS14" s="37"/>
      <c r="DT14" s="37"/>
      <c r="DU14" s="37"/>
      <c r="DV14" s="37"/>
      <c r="DW14" s="37"/>
      <c r="DX14" s="37"/>
      <c r="DY14" s="37"/>
      <c r="DZ14" s="37"/>
      <c r="EA14" s="37"/>
      <c r="EB14" s="37"/>
      <c r="EC14" s="37"/>
      <c r="ED14" s="37"/>
      <c r="EE14" s="37"/>
      <c r="EF14" s="37"/>
      <c r="EG14" s="37"/>
      <c r="EH14" s="37"/>
      <c r="EI14" s="37"/>
      <c r="EJ14" s="37"/>
      <c r="EK14" s="37"/>
      <c r="EL14" s="37"/>
      <c r="EM14" s="37"/>
      <c r="EN14" s="37"/>
      <c r="EO14" s="37"/>
      <c r="EP14" s="37"/>
      <c r="EQ14" s="37"/>
      <c r="ER14" s="37"/>
      <c r="ES14" s="37"/>
      <c r="ET14" s="37"/>
      <c r="EU14" s="37"/>
      <c r="EV14" s="37"/>
      <c r="EW14" s="37"/>
      <c r="EX14" s="37"/>
      <c r="EY14" s="37"/>
      <c r="EZ14" s="37"/>
      <c r="FA14" s="37"/>
      <c r="FB14" s="37"/>
      <c r="FC14" s="37"/>
      <c r="FD14" s="37"/>
      <c r="FE14" s="37"/>
      <c r="FF14" s="37"/>
      <c r="FG14" s="37"/>
      <c r="FH14" s="37"/>
      <c r="FI14" s="37"/>
      <c r="FJ14" s="37"/>
      <c r="FK14" s="37"/>
      <c r="FL14" s="37"/>
      <c r="FM14" s="37"/>
      <c r="FN14" s="37"/>
      <c r="FO14" s="37"/>
      <c r="FP14" s="37"/>
      <c r="FQ14" s="37"/>
      <c r="FR14" s="37"/>
      <c r="FS14" s="37"/>
      <c r="FT14" s="37"/>
      <c r="FU14" s="37"/>
      <c r="FV14" s="37"/>
      <c r="FW14" s="37"/>
      <c r="FX14" s="37"/>
      <c r="FY14" s="37"/>
      <c r="FZ14" s="37"/>
      <c r="GA14" s="37"/>
      <c r="GB14" s="37"/>
      <c r="GC14" s="37"/>
      <c r="GD14" s="37"/>
      <c r="GE14" s="37"/>
      <c r="GF14" s="37"/>
      <c r="GG14" s="37"/>
      <c r="GH14" s="37"/>
      <c r="GI14" s="37"/>
      <c r="GJ14" s="37"/>
      <c r="GK14" s="37"/>
      <c r="GL14" s="37"/>
      <c r="GM14" s="37"/>
      <c r="GN14" s="37"/>
      <c r="GO14" s="37"/>
      <c r="GP14" s="37"/>
      <c r="GQ14" s="37"/>
      <c r="GR14" s="37"/>
      <c r="GS14" s="37"/>
      <c r="GT14" s="37"/>
      <c r="GU14" s="37"/>
      <c r="GV14" s="37"/>
      <c r="GW14" s="37"/>
      <c r="GX14" s="37"/>
      <c r="GY14" s="37"/>
      <c r="GZ14" s="37"/>
      <c r="HA14" s="37"/>
      <c r="HB14" s="37"/>
    </row>
    <row r="15" spans="1:210" s="37" customFormat="1" ht="92.25" customHeight="1">
      <c r="A15" s="19">
        <v>32</v>
      </c>
      <c r="B15" s="20" t="s">
        <v>36</v>
      </c>
      <c r="C15" s="19">
        <v>13</v>
      </c>
      <c r="D15" s="21">
        <v>10</v>
      </c>
      <c r="E15" s="20" t="s">
        <v>60</v>
      </c>
      <c r="F15" s="21">
        <v>618</v>
      </c>
      <c r="G15" s="21"/>
      <c r="H15" s="22" t="s">
        <v>83</v>
      </c>
      <c r="I15" s="22" t="s">
        <v>38</v>
      </c>
      <c r="J15" s="38" t="s">
        <v>84</v>
      </c>
      <c r="K15" s="24">
        <v>39204</v>
      </c>
      <c r="L15" s="25">
        <v>18</v>
      </c>
      <c r="M15" s="26">
        <v>40</v>
      </c>
      <c r="N15" s="25" t="s">
        <v>39</v>
      </c>
      <c r="O15" s="74" t="s">
        <v>85</v>
      </c>
      <c r="P15" s="19">
        <v>1</v>
      </c>
      <c r="Q15" s="73" t="s">
        <v>86</v>
      </c>
      <c r="R15" s="27">
        <v>22186</v>
      </c>
      <c r="S15" s="39"/>
      <c r="T15" s="28">
        <f t="shared" si="0"/>
        <v>22186</v>
      </c>
      <c r="U15" s="29">
        <f t="shared" si="1"/>
        <v>3697.6666666666665</v>
      </c>
      <c r="V15" s="29">
        <f t="shared" si="2"/>
        <v>36976.666666666664</v>
      </c>
      <c r="W15" s="30">
        <f t="shared" si="3"/>
        <v>1996.74</v>
      </c>
      <c r="X15" s="40">
        <f t="shared" si="4"/>
        <v>665.57999999999993</v>
      </c>
      <c r="Y15" s="40">
        <v>932</v>
      </c>
      <c r="Z15" s="40">
        <f>'[1]gtos med mayo'!J22</f>
        <v>56260.25</v>
      </c>
      <c r="AA15" s="30">
        <f t="shared" si="5"/>
        <v>443.72</v>
      </c>
      <c r="AB15" s="41">
        <v>9.5000000000000001E-2</v>
      </c>
      <c r="AC15" s="117">
        <f t="shared" si="6"/>
        <v>2107.67</v>
      </c>
      <c r="AD15" s="118">
        <v>3.5000000000000003E-2</v>
      </c>
      <c r="AE15" s="31">
        <f t="shared" si="7"/>
        <v>776.5100000000001</v>
      </c>
      <c r="AF15" s="42" t="s">
        <v>42</v>
      </c>
      <c r="AG15" s="123">
        <f t="shared" si="8"/>
        <v>0</v>
      </c>
      <c r="AH15" s="30">
        <f t="shared" si="18"/>
        <v>11093</v>
      </c>
      <c r="AI15" s="30">
        <f>+(T15+W15+X15+Y15+AA15+AC15+AE15)*12+U15+V15+AG15+AH15+Z15</f>
        <v>457326.22333333333</v>
      </c>
      <c r="AJ15" s="30"/>
      <c r="AK15" s="33">
        <v>12</v>
      </c>
      <c r="AL15" s="34">
        <v>0</v>
      </c>
      <c r="AM15" s="33">
        <f>R15*AL15</f>
        <v>0</v>
      </c>
      <c r="AN15" s="33">
        <f t="shared" si="9"/>
        <v>0</v>
      </c>
      <c r="AO15" s="33">
        <f t="shared" si="10"/>
        <v>0</v>
      </c>
      <c r="AP15" s="33">
        <f t="shared" si="11"/>
        <v>0</v>
      </c>
      <c r="AQ15" s="33">
        <f t="shared" si="12"/>
        <v>0</v>
      </c>
      <c r="AR15" s="35">
        <f t="shared" si="13"/>
        <v>0</v>
      </c>
      <c r="AS15" s="33">
        <f t="shared" si="14"/>
        <v>0</v>
      </c>
      <c r="AT15" s="33">
        <f t="shared" si="15"/>
        <v>0</v>
      </c>
      <c r="AU15" s="33">
        <f t="shared" si="16"/>
        <v>0</v>
      </c>
      <c r="AV15" s="33">
        <f>AN15*AB15</f>
        <v>0</v>
      </c>
      <c r="AW15" s="33">
        <f>AN15*AD15</f>
        <v>0</v>
      </c>
      <c r="AX15" s="36">
        <f t="shared" si="17"/>
        <v>0</v>
      </c>
    </row>
    <row r="16" spans="1:210" s="37" customFormat="1" ht="92.25" customHeight="1">
      <c r="A16" s="19">
        <v>29</v>
      </c>
      <c r="B16" s="20"/>
      <c r="C16" s="19"/>
      <c r="D16" s="21"/>
      <c r="E16" s="20"/>
      <c r="F16" s="21"/>
      <c r="G16" s="21"/>
      <c r="H16" s="22" t="s">
        <v>87</v>
      </c>
      <c r="I16" s="44" t="s">
        <v>38</v>
      </c>
      <c r="J16" s="46" t="s">
        <v>88</v>
      </c>
      <c r="K16" s="24">
        <v>38777</v>
      </c>
      <c r="L16" s="25">
        <v>13</v>
      </c>
      <c r="M16" s="26">
        <v>40</v>
      </c>
      <c r="N16" s="25" t="s">
        <v>57</v>
      </c>
      <c r="O16" s="74" t="s">
        <v>89</v>
      </c>
      <c r="P16" s="19">
        <v>1</v>
      </c>
      <c r="Q16" s="71" t="s">
        <v>86</v>
      </c>
      <c r="R16" s="27">
        <v>12314</v>
      </c>
      <c r="S16" s="39"/>
      <c r="T16" s="28">
        <f t="shared" si="0"/>
        <v>12314</v>
      </c>
      <c r="U16" s="29">
        <f t="shared" si="1"/>
        <v>2052.333333333333</v>
      </c>
      <c r="V16" s="29">
        <f t="shared" si="2"/>
        <v>20523.333333333332</v>
      </c>
      <c r="W16" s="30">
        <f t="shared" si="3"/>
        <v>1108.26</v>
      </c>
      <c r="X16" s="40">
        <f t="shared" si="4"/>
        <v>369.41999999999996</v>
      </c>
      <c r="Y16" s="40">
        <v>659</v>
      </c>
      <c r="Z16" s="40"/>
      <c r="AA16" s="30">
        <f t="shared" si="5"/>
        <v>246.28</v>
      </c>
      <c r="AB16" s="47">
        <v>0.19500000000000001</v>
      </c>
      <c r="AC16" s="117">
        <f t="shared" si="6"/>
        <v>2401.23</v>
      </c>
      <c r="AD16" s="117"/>
      <c r="AE16" s="31">
        <f t="shared" si="7"/>
        <v>0</v>
      </c>
      <c r="AF16" s="42" t="s">
        <v>42</v>
      </c>
      <c r="AG16" s="123">
        <f t="shared" si="8"/>
        <v>9629.5585079466691</v>
      </c>
      <c r="AH16" s="30">
        <f t="shared" si="18"/>
        <v>6157</v>
      </c>
      <c r="AI16" s="30">
        <f>+(T16+W16+X16+Y16+AA16+AC16+AE16)*12+U16+V16+AG16+AH16+Z16</f>
        <v>243540.50517461338</v>
      </c>
      <c r="AJ16" s="30"/>
      <c r="AK16" s="33">
        <v>12</v>
      </c>
      <c r="AL16" s="34">
        <v>0.04</v>
      </c>
      <c r="AM16" s="33">
        <f>R16*AL16</f>
        <v>492.56</v>
      </c>
      <c r="AN16" s="33">
        <f t="shared" si="9"/>
        <v>5910.72</v>
      </c>
      <c r="AO16" s="33">
        <f t="shared" si="10"/>
        <v>82.093333333333334</v>
      </c>
      <c r="AP16" s="33">
        <f t="shared" si="11"/>
        <v>820.93333333333339</v>
      </c>
      <c r="AQ16" s="33">
        <f t="shared" si="12"/>
        <v>246.28</v>
      </c>
      <c r="AR16" s="35">
        <f t="shared" si="13"/>
        <v>531.96479999999997</v>
      </c>
      <c r="AS16" s="33">
        <f t="shared" si="14"/>
        <v>177.32159999999999</v>
      </c>
      <c r="AT16" s="33">
        <f t="shared" si="15"/>
        <v>589.44064128000002</v>
      </c>
      <c r="AU16" s="33">
        <f t="shared" si="16"/>
        <v>118.21440000000001</v>
      </c>
      <c r="AV16" s="33">
        <f>AN16*AB16</f>
        <v>1152.5904</v>
      </c>
      <c r="AW16" s="33">
        <f>AN16*AD16</f>
        <v>0</v>
      </c>
      <c r="AX16" s="36">
        <f t="shared" si="17"/>
        <v>9629.5585079466691</v>
      </c>
      <c r="AY16" s="115"/>
    </row>
    <row r="17" spans="1:210" s="99" customFormat="1" ht="106.5" customHeight="1">
      <c r="A17" s="78">
        <v>27</v>
      </c>
      <c r="B17" s="79" t="s">
        <v>36</v>
      </c>
      <c r="C17" s="78">
        <v>13</v>
      </c>
      <c r="D17" s="80">
        <v>10</v>
      </c>
      <c r="E17" s="79" t="s">
        <v>51</v>
      </c>
      <c r="F17" s="80">
        <v>618</v>
      </c>
      <c r="G17" s="80"/>
      <c r="H17" s="81" t="s">
        <v>91</v>
      </c>
      <c r="I17" s="104" t="s">
        <v>38</v>
      </c>
      <c r="J17" s="105" t="s">
        <v>92</v>
      </c>
      <c r="K17" s="83">
        <v>37347</v>
      </c>
      <c r="L17" s="84">
        <v>23</v>
      </c>
      <c r="M17" s="78">
        <v>40</v>
      </c>
      <c r="N17" s="84" t="s">
        <v>39</v>
      </c>
      <c r="O17" s="85" t="s">
        <v>93</v>
      </c>
      <c r="P17" s="78">
        <v>1</v>
      </c>
      <c r="Q17" s="102" t="s">
        <v>54</v>
      </c>
      <c r="R17" s="87">
        <v>38208</v>
      </c>
      <c r="S17" s="103"/>
      <c r="T17" s="89">
        <f t="shared" si="0"/>
        <v>38208</v>
      </c>
      <c r="U17" s="90">
        <f t="shared" si="1"/>
        <v>6368</v>
      </c>
      <c r="V17" s="90">
        <f t="shared" si="2"/>
        <v>63679.999999999993</v>
      </c>
      <c r="W17" s="91">
        <f t="shared" si="3"/>
        <v>3438.72</v>
      </c>
      <c r="X17" s="91">
        <f t="shared" si="4"/>
        <v>1146.24</v>
      </c>
      <c r="Y17" s="91">
        <v>1394</v>
      </c>
      <c r="Z17" s="91">
        <f>'[1]gtos med mayo'!J26</f>
        <v>53825.7</v>
      </c>
      <c r="AA17" s="91">
        <f t="shared" si="5"/>
        <v>764.16</v>
      </c>
      <c r="AB17" s="92">
        <v>8.5000000000000006E-2</v>
      </c>
      <c r="AC17" s="93">
        <f t="shared" si="6"/>
        <v>3247.6800000000003</v>
      </c>
      <c r="AD17" s="94">
        <v>2.5000000000000001E-2</v>
      </c>
      <c r="AE17" s="93">
        <f t="shared" si="7"/>
        <v>955.2</v>
      </c>
      <c r="AF17" s="95" t="s">
        <v>42</v>
      </c>
      <c r="AG17" s="91">
        <f t="shared" si="8"/>
        <v>0</v>
      </c>
      <c r="AH17" s="91">
        <f t="shared" si="18"/>
        <v>19104</v>
      </c>
      <c r="AI17" s="91">
        <f>+(T17+W17+X17+Y17+AA17+AC17+AE17)*12+U17+V17+AG17+AH17+Z17</f>
        <v>732825.7</v>
      </c>
      <c r="AJ17" s="91"/>
      <c r="AK17" s="96">
        <v>12</v>
      </c>
      <c r="AL17" s="97">
        <v>0</v>
      </c>
      <c r="AM17" s="96">
        <f>R17*AL17</f>
        <v>0</v>
      </c>
      <c r="AN17" s="96">
        <f t="shared" si="9"/>
        <v>0</v>
      </c>
      <c r="AO17" s="96">
        <f t="shared" si="10"/>
        <v>0</v>
      </c>
      <c r="AP17" s="96">
        <f t="shared" si="11"/>
        <v>0</v>
      </c>
      <c r="AQ17" s="96">
        <f t="shared" si="12"/>
        <v>0</v>
      </c>
      <c r="AR17" s="96">
        <f t="shared" si="13"/>
        <v>0</v>
      </c>
      <c r="AS17" s="96">
        <f t="shared" si="14"/>
        <v>0</v>
      </c>
      <c r="AT17" s="96">
        <f t="shared" si="15"/>
        <v>0</v>
      </c>
      <c r="AU17" s="96">
        <f t="shared" si="16"/>
        <v>0</v>
      </c>
      <c r="AV17" s="96">
        <f>AN17*AB17</f>
        <v>0</v>
      </c>
      <c r="AW17" s="96">
        <f>AN17*AD17</f>
        <v>0</v>
      </c>
      <c r="AX17" s="98">
        <f t="shared" si="17"/>
        <v>0</v>
      </c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7"/>
      <c r="BZ17" s="37"/>
      <c r="CA17" s="37"/>
      <c r="CB17" s="37"/>
      <c r="CC17" s="37"/>
      <c r="CD17" s="37"/>
      <c r="CE17" s="37"/>
      <c r="CF17" s="37"/>
      <c r="CG17" s="37"/>
      <c r="CH17" s="37"/>
      <c r="CI17" s="37"/>
      <c r="CJ17" s="37"/>
      <c r="CK17" s="37"/>
      <c r="CL17" s="37"/>
      <c r="CM17" s="37"/>
      <c r="CN17" s="37"/>
      <c r="CO17" s="37"/>
      <c r="CP17" s="37"/>
      <c r="CQ17" s="37"/>
      <c r="CR17" s="37"/>
      <c r="CS17" s="37"/>
      <c r="CT17" s="37"/>
      <c r="CU17" s="37"/>
      <c r="CV17" s="37"/>
      <c r="CW17" s="37"/>
      <c r="CX17" s="37"/>
      <c r="CY17" s="37"/>
      <c r="CZ17" s="37"/>
      <c r="DA17" s="37"/>
      <c r="DB17" s="37"/>
      <c r="DC17" s="37"/>
      <c r="DD17" s="37"/>
      <c r="DE17" s="37"/>
      <c r="DF17" s="37"/>
      <c r="DG17" s="37"/>
      <c r="DH17" s="37"/>
      <c r="DI17" s="37"/>
      <c r="DJ17" s="37"/>
      <c r="DK17" s="37"/>
      <c r="DL17" s="37"/>
      <c r="DM17" s="37"/>
      <c r="DN17" s="37"/>
      <c r="DO17" s="37"/>
      <c r="DP17" s="37"/>
      <c r="DQ17" s="37"/>
      <c r="DR17" s="37"/>
      <c r="DS17" s="37"/>
      <c r="DT17" s="37"/>
      <c r="DU17" s="37"/>
      <c r="DV17" s="37"/>
      <c r="DW17" s="37"/>
      <c r="DX17" s="37"/>
      <c r="DY17" s="37"/>
      <c r="DZ17" s="37"/>
      <c r="EA17" s="37"/>
      <c r="EB17" s="37"/>
      <c r="EC17" s="37"/>
      <c r="ED17" s="37"/>
      <c r="EE17" s="37"/>
      <c r="EF17" s="37"/>
      <c r="EG17" s="37"/>
      <c r="EH17" s="37"/>
      <c r="EI17" s="37"/>
      <c r="EJ17" s="37"/>
      <c r="EK17" s="37"/>
      <c r="EL17" s="37"/>
      <c r="EM17" s="37"/>
      <c r="EN17" s="37"/>
      <c r="EO17" s="37"/>
      <c r="EP17" s="37"/>
      <c r="EQ17" s="37"/>
      <c r="ER17" s="37"/>
      <c r="ES17" s="37"/>
      <c r="ET17" s="37"/>
      <c r="EU17" s="37"/>
      <c r="EV17" s="37"/>
      <c r="EW17" s="37"/>
      <c r="EX17" s="37"/>
      <c r="EY17" s="37"/>
      <c r="EZ17" s="37"/>
      <c r="FA17" s="37"/>
      <c r="FB17" s="37"/>
      <c r="FC17" s="37"/>
      <c r="FD17" s="37"/>
      <c r="FE17" s="37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</row>
    <row r="18" spans="1:210" s="37" customFormat="1" ht="99.75" customHeight="1">
      <c r="A18" s="19">
        <v>23</v>
      </c>
      <c r="B18" s="20" t="s">
        <v>36</v>
      </c>
      <c r="C18" s="19">
        <v>13</v>
      </c>
      <c r="D18" s="21">
        <v>10</v>
      </c>
      <c r="E18" s="20" t="s">
        <v>60</v>
      </c>
      <c r="F18" s="21">
        <v>618</v>
      </c>
      <c r="G18" s="21"/>
      <c r="H18" s="22" t="s">
        <v>94</v>
      </c>
      <c r="I18" s="22" t="s">
        <v>38</v>
      </c>
      <c r="J18" s="48" t="s">
        <v>95</v>
      </c>
      <c r="K18" s="24">
        <v>37391</v>
      </c>
      <c r="L18" s="25">
        <v>18</v>
      </c>
      <c r="M18" s="26">
        <v>40</v>
      </c>
      <c r="N18" s="25" t="s">
        <v>45</v>
      </c>
      <c r="O18" s="74" t="s">
        <v>96</v>
      </c>
      <c r="P18" s="19">
        <v>1</v>
      </c>
      <c r="Q18" s="72" t="s">
        <v>97</v>
      </c>
      <c r="R18" s="27">
        <v>22186</v>
      </c>
      <c r="S18" s="39"/>
      <c r="T18" s="28">
        <f t="shared" si="0"/>
        <v>22186</v>
      </c>
      <c r="U18" s="29">
        <f t="shared" si="1"/>
        <v>3697.6666666666665</v>
      </c>
      <c r="V18" s="29">
        <f t="shared" si="2"/>
        <v>36976.666666666664</v>
      </c>
      <c r="W18" s="30">
        <f t="shared" si="3"/>
        <v>1996.74</v>
      </c>
      <c r="X18" s="40">
        <f t="shared" si="4"/>
        <v>665.57999999999993</v>
      </c>
      <c r="Y18" s="40">
        <v>932</v>
      </c>
      <c r="Z18" s="30">
        <f>'[1]gtos med mayo'!J27</f>
        <v>55048.12</v>
      </c>
      <c r="AA18" s="30">
        <f t="shared" si="5"/>
        <v>443.72</v>
      </c>
      <c r="AB18" s="50">
        <v>9.5000000000000001E-2</v>
      </c>
      <c r="AC18" s="117">
        <f t="shared" si="6"/>
        <v>2107.67</v>
      </c>
      <c r="AD18" s="118">
        <v>3.5000000000000003E-2</v>
      </c>
      <c r="AE18" s="31">
        <f t="shared" si="7"/>
        <v>776.5100000000001</v>
      </c>
      <c r="AF18" s="42" t="s">
        <v>42</v>
      </c>
      <c r="AG18" s="123">
        <f t="shared" si="8"/>
        <v>0</v>
      </c>
      <c r="AH18" s="30">
        <f t="shared" si="18"/>
        <v>11093</v>
      </c>
      <c r="AI18" s="30">
        <f>+(T18+W18+X18+Y18+AA18+AC18+AE18)*12+U18+V18+AG18+AH18+Z18</f>
        <v>456114.09333333332</v>
      </c>
      <c r="AJ18" s="30"/>
      <c r="AK18" s="33">
        <v>12</v>
      </c>
      <c r="AL18" s="34">
        <v>0</v>
      </c>
      <c r="AM18" s="33">
        <f>R18*AL18</f>
        <v>0</v>
      </c>
      <c r="AN18" s="33">
        <f t="shared" si="9"/>
        <v>0</v>
      </c>
      <c r="AO18" s="33">
        <f t="shared" si="10"/>
        <v>0</v>
      </c>
      <c r="AP18" s="33">
        <f t="shared" si="11"/>
        <v>0</v>
      </c>
      <c r="AQ18" s="33">
        <f t="shared" si="12"/>
        <v>0</v>
      </c>
      <c r="AR18" s="35">
        <f t="shared" si="13"/>
        <v>0</v>
      </c>
      <c r="AS18" s="33">
        <f t="shared" si="14"/>
        <v>0</v>
      </c>
      <c r="AT18" s="33">
        <f t="shared" si="15"/>
        <v>0</v>
      </c>
      <c r="AU18" s="33">
        <f t="shared" si="16"/>
        <v>0</v>
      </c>
      <c r="AV18" s="33">
        <f>AN18*AB18</f>
        <v>0</v>
      </c>
      <c r="AW18" s="33">
        <f>AN18*AD18</f>
        <v>0</v>
      </c>
      <c r="AX18" s="36">
        <f t="shared" si="17"/>
        <v>0</v>
      </c>
    </row>
    <row r="19" spans="1:210" s="37" customFormat="1" ht="109.5" customHeight="1">
      <c r="A19" s="19">
        <v>26</v>
      </c>
      <c r="B19" s="20" t="s">
        <v>36</v>
      </c>
      <c r="C19" s="19">
        <v>13</v>
      </c>
      <c r="D19" s="21">
        <v>10</v>
      </c>
      <c r="E19" s="20" t="s">
        <v>51</v>
      </c>
      <c r="F19" s="21">
        <v>618</v>
      </c>
      <c r="G19" s="21"/>
      <c r="H19" s="22" t="s">
        <v>98</v>
      </c>
      <c r="I19" s="22" t="s">
        <v>62</v>
      </c>
      <c r="J19" s="70" t="s">
        <v>99</v>
      </c>
      <c r="K19" s="24">
        <v>39483</v>
      </c>
      <c r="L19" s="25">
        <v>18</v>
      </c>
      <c r="M19" s="26">
        <v>40</v>
      </c>
      <c r="N19" s="25" t="s">
        <v>45</v>
      </c>
      <c r="O19" s="74" t="s">
        <v>96</v>
      </c>
      <c r="P19" s="19">
        <v>1</v>
      </c>
      <c r="Q19" s="72" t="s">
        <v>97</v>
      </c>
      <c r="R19" s="27">
        <v>22186</v>
      </c>
      <c r="S19" s="39"/>
      <c r="T19" s="28">
        <f t="shared" si="0"/>
        <v>22186</v>
      </c>
      <c r="U19" s="29">
        <f t="shared" si="1"/>
        <v>3697.6666666666665</v>
      </c>
      <c r="V19" s="29">
        <f t="shared" si="2"/>
        <v>36976.666666666664</v>
      </c>
      <c r="W19" s="30">
        <f t="shared" si="3"/>
        <v>1996.74</v>
      </c>
      <c r="X19" s="40">
        <f t="shared" si="4"/>
        <v>665.57999999999993</v>
      </c>
      <c r="Y19" s="40">
        <v>932</v>
      </c>
      <c r="Z19" s="30">
        <f>'[1]gtos med mayo'!J28</f>
        <v>45322.51</v>
      </c>
      <c r="AA19" s="30">
        <f t="shared" si="5"/>
        <v>443.72</v>
      </c>
      <c r="AB19" s="50">
        <v>9.5000000000000001E-2</v>
      </c>
      <c r="AC19" s="117">
        <f t="shared" si="6"/>
        <v>2107.67</v>
      </c>
      <c r="AD19" s="118">
        <v>3.5000000000000003E-2</v>
      </c>
      <c r="AE19" s="31">
        <f t="shared" si="7"/>
        <v>776.5100000000001</v>
      </c>
      <c r="AF19" s="42" t="s">
        <v>42</v>
      </c>
      <c r="AG19" s="123">
        <f t="shared" si="8"/>
        <v>0</v>
      </c>
      <c r="AH19" s="30">
        <f t="shared" si="18"/>
        <v>11093</v>
      </c>
      <c r="AI19" s="30">
        <f>+(T19+W19+X19+Y19+AA19+AC19+AE19)*12+U19+V19+AG19+AH19+Z19</f>
        <v>446388.48333333334</v>
      </c>
      <c r="AJ19" s="30"/>
      <c r="AK19" s="33">
        <v>12</v>
      </c>
      <c r="AL19" s="34">
        <v>0</v>
      </c>
      <c r="AM19" s="33">
        <f>R19*AL19</f>
        <v>0</v>
      </c>
      <c r="AN19" s="33">
        <f t="shared" si="9"/>
        <v>0</v>
      </c>
      <c r="AO19" s="33">
        <f t="shared" si="10"/>
        <v>0</v>
      </c>
      <c r="AP19" s="33">
        <f t="shared" si="11"/>
        <v>0</v>
      </c>
      <c r="AQ19" s="33">
        <f t="shared" si="12"/>
        <v>0</v>
      </c>
      <c r="AR19" s="35">
        <f t="shared" si="13"/>
        <v>0</v>
      </c>
      <c r="AS19" s="33">
        <f t="shared" si="14"/>
        <v>0</v>
      </c>
      <c r="AT19" s="33">
        <f t="shared" si="15"/>
        <v>0</v>
      </c>
      <c r="AU19" s="33">
        <f t="shared" si="16"/>
        <v>0</v>
      </c>
      <c r="AV19" s="33">
        <f>AN19*AB19</f>
        <v>0</v>
      </c>
      <c r="AW19" s="33">
        <f>AN19*AD19</f>
        <v>0</v>
      </c>
      <c r="AX19" s="36">
        <f t="shared" si="17"/>
        <v>0</v>
      </c>
    </row>
    <row r="20" spans="1:210" s="99" customFormat="1" ht="92.25" customHeight="1">
      <c r="A20" s="78">
        <v>21</v>
      </c>
      <c r="B20" s="79" t="s">
        <v>36</v>
      </c>
      <c r="C20" s="78">
        <v>13</v>
      </c>
      <c r="D20" s="80">
        <v>10</v>
      </c>
      <c r="E20" s="79" t="s">
        <v>51</v>
      </c>
      <c r="F20" s="80">
        <v>618</v>
      </c>
      <c r="G20" s="80"/>
      <c r="H20" s="81" t="s">
        <v>100</v>
      </c>
      <c r="I20" s="81" t="s">
        <v>62</v>
      </c>
      <c r="J20" s="100" t="s">
        <v>101</v>
      </c>
      <c r="K20" s="83">
        <v>39554</v>
      </c>
      <c r="L20" s="84">
        <v>15</v>
      </c>
      <c r="M20" s="78">
        <v>40</v>
      </c>
      <c r="N20" s="84" t="s">
        <v>57</v>
      </c>
      <c r="O20" s="85" t="s">
        <v>102</v>
      </c>
      <c r="P20" s="78">
        <v>1</v>
      </c>
      <c r="Q20" s="106" t="s">
        <v>103</v>
      </c>
      <c r="R20" s="87">
        <v>15125</v>
      </c>
      <c r="S20" s="103"/>
      <c r="T20" s="89">
        <f t="shared" si="0"/>
        <v>15125</v>
      </c>
      <c r="U20" s="90">
        <f t="shared" si="1"/>
        <v>2520.8333333333335</v>
      </c>
      <c r="V20" s="90">
        <f t="shared" si="2"/>
        <v>25208.333333333336</v>
      </c>
      <c r="W20" s="91">
        <f t="shared" si="3"/>
        <v>1361.25</v>
      </c>
      <c r="X20" s="91">
        <f t="shared" si="4"/>
        <v>453.75</v>
      </c>
      <c r="Y20" s="91">
        <v>750</v>
      </c>
      <c r="Z20" s="91"/>
      <c r="AA20" s="91">
        <f t="shared" si="5"/>
        <v>302.5</v>
      </c>
      <c r="AB20" s="94">
        <v>0.17</v>
      </c>
      <c r="AC20" s="93">
        <f t="shared" si="6"/>
        <v>2571.25</v>
      </c>
      <c r="AD20" s="93"/>
      <c r="AE20" s="93">
        <f t="shared" si="7"/>
        <v>0</v>
      </c>
      <c r="AF20" s="95" t="s">
        <v>42</v>
      </c>
      <c r="AG20" s="91">
        <f t="shared" si="8"/>
        <v>11646.262906666667</v>
      </c>
      <c r="AH20" s="91">
        <f t="shared" si="18"/>
        <v>7562.5</v>
      </c>
      <c r="AI20" s="91">
        <f>+(T20+W20+X20+Y20+AA20+AC20+AE20)*12+U20+V20+AG20+AH20+Z20</f>
        <v>293702.92957333336</v>
      </c>
      <c r="AJ20" s="91"/>
      <c r="AK20" s="96">
        <v>12</v>
      </c>
      <c r="AL20" s="97">
        <v>0.04</v>
      </c>
      <c r="AM20" s="96">
        <f>R20*AL20</f>
        <v>605</v>
      </c>
      <c r="AN20" s="96">
        <f t="shared" si="9"/>
        <v>7260</v>
      </c>
      <c r="AO20" s="96">
        <f t="shared" si="10"/>
        <v>100.83333333333334</v>
      </c>
      <c r="AP20" s="96">
        <f t="shared" si="11"/>
        <v>1008.3333333333334</v>
      </c>
      <c r="AQ20" s="96">
        <f t="shared" si="12"/>
        <v>302.5</v>
      </c>
      <c r="AR20" s="96">
        <f t="shared" si="13"/>
        <v>653.4</v>
      </c>
      <c r="AS20" s="96">
        <f t="shared" si="14"/>
        <v>217.79999999999998</v>
      </c>
      <c r="AT20" s="96">
        <f t="shared" si="15"/>
        <v>723.99623999999994</v>
      </c>
      <c r="AU20" s="96">
        <f t="shared" si="16"/>
        <v>145.20000000000002</v>
      </c>
      <c r="AV20" s="96">
        <f>AN20*AB20</f>
        <v>1234.2</v>
      </c>
      <c r="AW20" s="96">
        <f>AN20*AD20</f>
        <v>0</v>
      </c>
      <c r="AX20" s="98">
        <f t="shared" si="17"/>
        <v>11646.262906666667</v>
      </c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7"/>
      <c r="BZ20" s="37"/>
      <c r="CA20" s="37"/>
      <c r="CB20" s="37"/>
      <c r="CC20" s="37"/>
      <c r="CD20" s="37"/>
      <c r="CE20" s="37"/>
      <c r="CF20" s="37"/>
      <c r="CG20" s="37"/>
      <c r="CH20" s="37"/>
      <c r="CI20" s="37"/>
      <c r="CJ20" s="37"/>
      <c r="CK20" s="37"/>
      <c r="CL20" s="37"/>
      <c r="CM20" s="37"/>
      <c r="CN20" s="37"/>
      <c r="CO20" s="37"/>
      <c r="CP20" s="37"/>
      <c r="CQ20" s="37"/>
      <c r="CR20" s="37"/>
      <c r="CS20" s="37"/>
      <c r="CT20" s="37"/>
      <c r="CU20" s="37"/>
      <c r="CV20" s="37"/>
      <c r="CW20" s="37"/>
      <c r="CX20" s="37"/>
      <c r="CY20" s="37"/>
      <c r="CZ20" s="37"/>
      <c r="DA20" s="37"/>
      <c r="DB20" s="37"/>
      <c r="DC20" s="37"/>
      <c r="DD20" s="37"/>
      <c r="DE20" s="37"/>
      <c r="DF20" s="37"/>
      <c r="DG20" s="37"/>
      <c r="DH20" s="37"/>
      <c r="DI20" s="37"/>
      <c r="DJ20" s="37"/>
      <c r="DK20" s="37"/>
      <c r="DL20" s="37"/>
      <c r="DM20" s="37"/>
      <c r="DN20" s="37"/>
      <c r="DO20" s="37"/>
      <c r="DP20" s="37"/>
      <c r="DQ20" s="37"/>
      <c r="DR20" s="37"/>
      <c r="DS20" s="37"/>
      <c r="DT20" s="37"/>
      <c r="DU20" s="37"/>
      <c r="DV20" s="37"/>
      <c r="DW20" s="37"/>
      <c r="DX20" s="37"/>
      <c r="DY20" s="37"/>
      <c r="DZ20" s="37"/>
      <c r="EA20" s="37"/>
      <c r="EB20" s="37"/>
      <c r="EC20" s="37"/>
      <c r="ED20" s="37"/>
      <c r="EE20" s="37"/>
      <c r="EF20" s="37"/>
      <c r="EG20" s="37"/>
      <c r="EH20" s="37"/>
      <c r="EI20" s="37"/>
      <c r="EJ20" s="37"/>
      <c r="EK20" s="37"/>
      <c r="EL20" s="37"/>
      <c r="EM20" s="37"/>
      <c r="EN20" s="37"/>
      <c r="EO20" s="37"/>
      <c r="EP20" s="37"/>
      <c r="EQ20" s="37"/>
      <c r="ER20" s="37"/>
      <c r="ES20" s="37"/>
      <c r="ET20" s="37"/>
      <c r="EU20" s="37"/>
      <c r="EV20" s="37"/>
      <c r="EW20" s="37"/>
      <c r="EX20" s="37"/>
      <c r="EY20" s="37"/>
      <c r="EZ20" s="37"/>
      <c r="FA20" s="37"/>
      <c r="FB20" s="37"/>
      <c r="FC20" s="37"/>
      <c r="FD20" s="37"/>
      <c r="FE20" s="37"/>
      <c r="FF20" s="37"/>
      <c r="FG20" s="37"/>
      <c r="FH20" s="37"/>
      <c r="FI20" s="37"/>
      <c r="FJ20" s="37"/>
      <c r="FK20" s="37"/>
      <c r="FL20" s="37"/>
      <c r="FM20" s="37"/>
      <c r="FN20" s="37"/>
      <c r="FO20" s="37"/>
      <c r="FP20" s="37"/>
      <c r="FQ20" s="37"/>
      <c r="FR20" s="37"/>
      <c r="FS20" s="37"/>
      <c r="FT20" s="37"/>
      <c r="FU20" s="37"/>
      <c r="FV20" s="37"/>
      <c r="FW20" s="37"/>
      <c r="FX20" s="37"/>
      <c r="FY20" s="37"/>
      <c r="FZ20" s="37"/>
      <c r="GA20" s="37"/>
      <c r="GB20" s="37"/>
      <c r="GC20" s="37"/>
      <c r="GD20" s="37"/>
      <c r="GE20" s="37"/>
      <c r="GF20" s="37"/>
      <c r="GG20" s="37"/>
      <c r="GH20" s="37"/>
      <c r="GI20" s="37"/>
      <c r="GJ20" s="37"/>
      <c r="GK20" s="37"/>
      <c r="GL20" s="37"/>
      <c r="GM20" s="37"/>
      <c r="GN20" s="37"/>
      <c r="GO20" s="37"/>
      <c r="GP20" s="37"/>
      <c r="GQ20" s="37"/>
      <c r="GR20" s="37"/>
      <c r="GS20" s="37"/>
      <c r="GT20" s="37"/>
      <c r="GU20" s="37"/>
      <c r="GV20" s="37"/>
      <c r="GW20" s="37"/>
      <c r="GX20" s="37"/>
      <c r="GY20" s="37"/>
      <c r="GZ20" s="37"/>
      <c r="HA20" s="37"/>
      <c r="HB20" s="37"/>
    </row>
    <row r="21" spans="1:210" s="37" customFormat="1" ht="102" customHeight="1">
      <c r="A21" s="19">
        <v>18</v>
      </c>
      <c r="B21" s="20"/>
      <c r="C21" s="19"/>
      <c r="D21" s="21"/>
      <c r="E21" s="20"/>
      <c r="F21" s="21"/>
      <c r="G21" s="21"/>
      <c r="H21" s="22" t="s">
        <v>104</v>
      </c>
      <c r="I21" s="22" t="s">
        <v>38</v>
      </c>
      <c r="J21" s="48" t="s">
        <v>105</v>
      </c>
      <c r="K21" s="24">
        <v>39569</v>
      </c>
      <c r="L21" s="25">
        <v>13</v>
      </c>
      <c r="M21" s="26">
        <v>40</v>
      </c>
      <c r="N21" s="25" t="s">
        <v>57</v>
      </c>
      <c r="O21" s="74" t="s">
        <v>106</v>
      </c>
      <c r="P21" s="19">
        <v>1</v>
      </c>
      <c r="Q21" s="71" t="s">
        <v>107</v>
      </c>
      <c r="R21" s="27">
        <v>12314</v>
      </c>
      <c r="S21" s="49"/>
      <c r="T21" s="28">
        <f t="shared" si="0"/>
        <v>12314</v>
      </c>
      <c r="U21" s="29">
        <f t="shared" si="1"/>
        <v>2052.333333333333</v>
      </c>
      <c r="V21" s="29">
        <f t="shared" si="2"/>
        <v>20523.333333333332</v>
      </c>
      <c r="W21" s="30">
        <f t="shared" si="3"/>
        <v>1108.26</v>
      </c>
      <c r="X21" s="30">
        <f t="shared" si="4"/>
        <v>369.41999999999996</v>
      </c>
      <c r="Y21" s="30">
        <v>659</v>
      </c>
      <c r="Z21" s="30"/>
      <c r="AA21" s="30">
        <f t="shared" si="5"/>
        <v>246.28</v>
      </c>
      <c r="AB21" s="47">
        <v>0.19500000000000001</v>
      </c>
      <c r="AC21" s="117">
        <f t="shared" si="6"/>
        <v>2401.23</v>
      </c>
      <c r="AD21" s="117"/>
      <c r="AE21" s="31">
        <f t="shared" si="7"/>
        <v>0</v>
      </c>
      <c r="AF21" s="32" t="s">
        <v>42</v>
      </c>
      <c r="AG21" s="123">
        <f t="shared" si="8"/>
        <v>9629.5585079466691</v>
      </c>
      <c r="AH21" s="30">
        <f t="shared" si="18"/>
        <v>6157</v>
      </c>
      <c r="AI21" s="30">
        <f>+(T21+W21+X21+Y21+AA21+AC21+AE21)*12+U21+V21+AG21+AH21+Z21</f>
        <v>243540.50517461338</v>
      </c>
      <c r="AJ21" s="30" t="s">
        <v>72</v>
      </c>
      <c r="AK21" s="33">
        <v>12</v>
      </c>
      <c r="AL21" s="34">
        <v>0.04</v>
      </c>
      <c r="AM21" s="33">
        <f>R21*AL21</f>
        <v>492.56</v>
      </c>
      <c r="AN21" s="33">
        <f t="shared" si="9"/>
        <v>5910.72</v>
      </c>
      <c r="AO21" s="33">
        <f t="shared" si="10"/>
        <v>82.093333333333334</v>
      </c>
      <c r="AP21" s="33">
        <f t="shared" si="11"/>
        <v>820.93333333333339</v>
      </c>
      <c r="AQ21" s="33">
        <f t="shared" si="12"/>
        <v>246.28</v>
      </c>
      <c r="AR21" s="35">
        <f t="shared" si="13"/>
        <v>531.96479999999997</v>
      </c>
      <c r="AS21" s="33">
        <f t="shared" si="14"/>
        <v>177.32159999999999</v>
      </c>
      <c r="AT21" s="33">
        <f t="shared" si="15"/>
        <v>589.44064128000002</v>
      </c>
      <c r="AU21" s="33">
        <f t="shared" si="16"/>
        <v>118.21440000000001</v>
      </c>
      <c r="AV21" s="33">
        <f>AN21*AB21</f>
        <v>1152.5904</v>
      </c>
      <c r="AW21" s="33">
        <f>AN21*AD21</f>
        <v>0</v>
      </c>
      <c r="AX21" s="36">
        <f t="shared" si="17"/>
        <v>9629.5585079466691</v>
      </c>
    </row>
    <row r="22" spans="1:210" s="37" customFormat="1" ht="92.25" customHeight="1">
      <c r="A22" s="19">
        <v>22</v>
      </c>
      <c r="B22" s="20" t="s">
        <v>36</v>
      </c>
      <c r="C22" s="19">
        <v>13</v>
      </c>
      <c r="D22" s="21">
        <v>10</v>
      </c>
      <c r="E22" s="20" t="s">
        <v>37</v>
      </c>
      <c r="F22" s="21">
        <v>618</v>
      </c>
      <c r="G22" s="21"/>
      <c r="H22" s="22" t="s">
        <v>108</v>
      </c>
      <c r="I22" s="22" t="s">
        <v>62</v>
      </c>
      <c r="J22" s="43" t="s">
        <v>109</v>
      </c>
      <c r="K22" s="24">
        <v>38777</v>
      </c>
      <c r="L22" s="25">
        <v>13</v>
      </c>
      <c r="M22" s="26">
        <v>40</v>
      </c>
      <c r="N22" s="25" t="s">
        <v>57</v>
      </c>
      <c r="O22" s="74" t="s">
        <v>89</v>
      </c>
      <c r="P22" s="19">
        <v>1</v>
      </c>
      <c r="Q22" s="71" t="s">
        <v>107</v>
      </c>
      <c r="R22" s="27">
        <v>12314</v>
      </c>
      <c r="S22" s="49"/>
      <c r="T22" s="28">
        <f t="shared" si="0"/>
        <v>12314</v>
      </c>
      <c r="U22" s="29">
        <f t="shared" si="1"/>
        <v>2052.333333333333</v>
      </c>
      <c r="V22" s="29">
        <f t="shared" si="2"/>
        <v>20523.333333333332</v>
      </c>
      <c r="W22" s="30">
        <f t="shared" si="3"/>
        <v>1108.26</v>
      </c>
      <c r="X22" s="30">
        <f t="shared" si="4"/>
        <v>369.41999999999996</v>
      </c>
      <c r="Y22" s="30">
        <v>659</v>
      </c>
      <c r="Z22" s="30"/>
      <c r="AA22" s="30">
        <f t="shared" si="5"/>
        <v>246.28</v>
      </c>
      <c r="AB22" s="47">
        <v>0.19500000000000001</v>
      </c>
      <c r="AC22" s="117">
        <f t="shared" si="6"/>
        <v>2401.23</v>
      </c>
      <c r="AD22" s="117"/>
      <c r="AE22" s="31">
        <f t="shared" si="7"/>
        <v>0</v>
      </c>
      <c r="AF22" s="32" t="s">
        <v>42</v>
      </c>
      <c r="AG22" s="123">
        <f t="shared" si="8"/>
        <v>9629.5585079466691</v>
      </c>
      <c r="AH22" s="30">
        <f t="shared" si="18"/>
        <v>6157</v>
      </c>
      <c r="AI22" s="30">
        <f>+(T22+W22+X22+Y22+AA22+AC22+AE22)*12+U22+V22+AG22+AH22+Z22</f>
        <v>243540.50517461338</v>
      </c>
      <c r="AJ22" s="30" t="s">
        <v>72</v>
      </c>
      <c r="AK22" s="33">
        <v>12</v>
      </c>
      <c r="AL22" s="34">
        <v>0.04</v>
      </c>
      <c r="AM22" s="33">
        <f>R22*AL22</f>
        <v>492.56</v>
      </c>
      <c r="AN22" s="33">
        <f t="shared" si="9"/>
        <v>5910.72</v>
      </c>
      <c r="AO22" s="33">
        <f t="shared" si="10"/>
        <v>82.093333333333334</v>
      </c>
      <c r="AP22" s="33">
        <f t="shared" si="11"/>
        <v>820.93333333333339</v>
      </c>
      <c r="AQ22" s="33">
        <f t="shared" si="12"/>
        <v>246.28</v>
      </c>
      <c r="AR22" s="35">
        <f t="shared" si="13"/>
        <v>531.96479999999997</v>
      </c>
      <c r="AS22" s="33">
        <f t="shared" si="14"/>
        <v>177.32159999999999</v>
      </c>
      <c r="AT22" s="33">
        <f t="shared" si="15"/>
        <v>589.44064128000002</v>
      </c>
      <c r="AU22" s="33">
        <f t="shared" si="16"/>
        <v>118.21440000000001</v>
      </c>
      <c r="AV22" s="33">
        <f>AN22*AB22</f>
        <v>1152.5904</v>
      </c>
      <c r="AW22" s="33">
        <f>AN22*AD22</f>
        <v>0</v>
      </c>
      <c r="AX22" s="36">
        <f t="shared" si="17"/>
        <v>9629.5585079466691</v>
      </c>
    </row>
    <row r="23" spans="1:210" ht="92.25" customHeight="1">
      <c r="A23" s="19">
        <v>19</v>
      </c>
      <c r="B23" s="20"/>
      <c r="C23" s="19"/>
      <c r="D23" s="21"/>
      <c r="E23" s="20"/>
      <c r="F23" s="21"/>
      <c r="G23" s="21"/>
      <c r="H23" s="22" t="s">
        <v>110</v>
      </c>
      <c r="I23" s="22" t="s">
        <v>38</v>
      </c>
      <c r="J23" s="48" t="s">
        <v>111</v>
      </c>
      <c r="K23" s="24">
        <v>40909</v>
      </c>
      <c r="L23" s="25">
        <v>13</v>
      </c>
      <c r="M23" s="26">
        <v>40</v>
      </c>
      <c r="N23" s="25" t="s">
        <v>57</v>
      </c>
      <c r="O23" s="74" t="s">
        <v>89</v>
      </c>
      <c r="P23" s="19">
        <v>1</v>
      </c>
      <c r="Q23" s="71" t="s">
        <v>107</v>
      </c>
      <c r="R23" s="27">
        <v>12314</v>
      </c>
      <c r="S23" s="49"/>
      <c r="T23" s="28">
        <f t="shared" si="0"/>
        <v>12314</v>
      </c>
      <c r="U23" s="29">
        <f t="shared" si="1"/>
        <v>2052.333333333333</v>
      </c>
      <c r="V23" s="29">
        <f t="shared" si="2"/>
        <v>20523.333333333332</v>
      </c>
      <c r="W23" s="30">
        <f t="shared" si="3"/>
        <v>1108.26</v>
      </c>
      <c r="X23" s="30">
        <f t="shared" si="4"/>
        <v>369.41999999999996</v>
      </c>
      <c r="Y23" s="30">
        <v>659</v>
      </c>
      <c r="Z23" s="30"/>
      <c r="AA23" s="30">
        <f t="shared" si="5"/>
        <v>246.28</v>
      </c>
      <c r="AB23" s="47">
        <v>0.19500000000000001</v>
      </c>
      <c r="AC23" s="117">
        <f t="shared" si="6"/>
        <v>2401.23</v>
      </c>
      <c r="AD23" s="117"/>
      <c r="AE23" s="31">
        <f t="shared" si="7"/>
        <v>0</v>
      </c>
      <c r="AF23" s="32" t="s">
        <v>42</v>
      </c>
      <c r="AG23" s="123">
        <f t="shared" si="8"/>
        <v>9629.5585079466691</v>
      </c>
      <c r="AH23" s="30">
        <f t="shared" si="18"/>
        <v>6157</v>
      </c>
      <c r="AI23" s="30">
        <f>+(T23+W23+X23+Y23+AA23+AC23+AE23)*12+U23+V23+AG23+AH23+Z23</f>
        <v>243540.50517461338</v>
      </c>
      <c r="AJ23" s="30" t="s">
        <v>72</v>
      </c>
      <c r="AK23" s="33">
        <v>12</v>
      </c>
      <c r="AL23" s="34">
        <v>0.04</v>
      </c>
      <c r="AM23" s="33">
        <f>R23*AL23</f>
        <v>492.56</v>
      </c>
      <c r="AN23" s="33">
        <f t="shared" si="9"/>
        <v>5910.72</v>
      </c>
      <c r="AO23" s="33">
        <f t="shared" si="10"/>
        <v>82.093333333333334</v>
      </c>
      <c r="AP23" s="33">
        <f t="shared" si="11"/>
        <v>820.93333333333339</v>
      </c>
      <c r="AQ23" s="33">
        <f t="shared" si="12"/>
        <v>246.28</v>
      </c>
      <c r="AR23" s="35">
        <f t="shared" si="13"/>
        <v>531.96479999999997</v>
      </c>
      <c r="AS23" s="33">
        <f t="shared" si="14"/>
        <v>177.32159999999999</v>
      </c>
      <c r="AT23" s="33">
        <f t="shared" si="15"/>
        <v>589.44064128000002</v>
      </c>
      <c r="AU23" s="33">
        <f t="shared" si="16"/>
        <v>118.21440000000001</v>
      </c>
      <c r="AV23" s="33">
        <f>AN23*AB23</f>
        <v>1152.5904</v>
      </c>
      <c r="AW23" s="33">
        <f>AN23*AD23</f>
        <v>0</v>
      </c>
      <c r="AX23" s="36">
        <f t="shared" si="17"/>
        <v>9629.5585079466691</v>
      </c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7"/>
      <c r="BZ23" s="37"/>
      <c r="CA23" s="37"/>
      <c r="CB23" s="37"/>
      <c r="CC23" s="37"/>
      <c r="CD23" s="37"/>
      <c r="CE23" s="37"/>
      <c r="CF23" s="37"/>
      <c r="CG23" s="37"/>
      <c r="CH23" s="37"/>
      <c r="CI23" s="37"/>
      <c r="CJ23" s="37"/>
      <c r="CK23" s="37"/>
      <c r="CL23" s="37"/>
      <c r="CM23" s="37"/>
      <c r="CN23" s="37"/>
      <c r="CO23" s="37"/>
      <c r="CP23" s="37"/>
      <c r="CQ23" s="37"/>
      <c r="CR23" s="37"/>
      <c r="CS23" s="37"/>
      <c r="CT23" s="37"/>
      <c r="CU23" s="37"/>
      <c r="CV23" s="37"/>
      <c r="CW23" s="37"/>
      <c r="CX23" s="37"/>
      <c r="CY23" s="37"/>
      <c r="CZ23" s="37"/>
      <c r="DA23" s="37"/>
      <c r="DB23" s="37"/>
      <c r="DC23" s="37"/>
      <c r="DD23" s="37"/>
      <c r="DE23" s="37"/>
      <c r="DF23" s="37"/>
      <c r="DG23" s="37"/>
      <c r="DH23" s="37"/>
      <c r="DI23" s="37"/>
      <c r="DJ23" s="37"/>
      <c r="DK23" s="37"/>
      <c r="DL23" s="37"/>
      <c r="DM23" s="37"/>
      <c r="DN23" s="37"/>
      <c r="DO23" s="37"/>
      <c r="DP23" s="37"/>
      <c r="DQ23" s="37"/>
      <c r="DR23" s="37"/>
      <c r="DS23" s="37"/>
      <c r="DT23" s="37"/>
      <c r="DU23" s="37"/>
      <c r="DV23" s="37"/>
      <c r="DW23" s="37"/>
      <c r="DX23" s="37"/>
      <c r="DY23" s="37"/>
      <c r="DZ23" s="37"/>
      <c r="EA23" s="37"/>
      <c r="EB23" s="37"/>
      <c r="EC23" s="37"/>
      <c r="ED23" s="37"/>
      <c r="EE23" s="37"/>
      <c r="EF23" s="37"/>
      <c r="EG23" s="37"/>
      <c r="EH23" s="37"/>
      <c r="EI23" s="37"/>
      <c r="EJ23" s="37"/>
      <c r="EK23" s="37"/>
      <c r="EL23" s="37"/>
      <c r="EM23" s="37"/>
      <c r="EN23" s="37"/>
      <c r="EO23" s="37"/>
      <c r="EP23" s="37"/>
      <c r="EQ23" s="37"/>
      <c r="ER23" s="37"/>
      <c r="ES23" s="37"/>
      <c r="ET23" s="37"/>
      <c r="EU23" s="37"/>
      <c r="EV23" s="37"/>
      <c r="EW23" s="37"/>
      <c r="EX23" s="37"/>
      <c r="EY23" s="37"/>
      <c r="EZ23" s="37"/>
      <c r="FA23" s="37"/>
      <c r="FB23" s="37"/>
      <c r="FC23" s="37"/>
      <c r="FD23" s="37"/>
      <c r="FE23" s="37"/>
      <c r="FF23" s="37"/>
      <c r="FG23" s="37"/>
      <c r="FH23" s="37"/>
      <c r="FI23" s="37"/>
      <c r="FJ23" s="37"/>
      <c r="FK23" s="37"/>
      <c r="FL23" s="37"/>
      <c r="FM23" s="37"/>
      <c r="FN23" s="37"/>
      <c r="FO23" s="37"/>
      <c r="FP23" s="37"/>
      <c r="FQ23" s="37"/>
      <c r="FR23" s="37"/>
      <c r="FS23" s="37"/>
      <c r="FT23" s="37"/>
      <c r="FU23" s="37"/>
      <c r="FV23" s="37"/>
      <c r="FW23" s="37"/>
      <c r="FX23" s="37"/>
      <c r="FY23" s="37"/>
      <c r="FZ23" s="37"/>
      <c r="GA23" s="37"/>
      <c r="GB23" s="37"/>
      <c r="GC23" s="37"/>
      <c r="GD23" s="37"/>
      <c r="GE23" s="37"/>
      <c r="GF23" s="37"/>
      <c r="GG23" s="37"/>
      <c r="GH23" s="37"/>
      <c r="GI23" s="37"/>
      <c r="GJ23" s="37"/>
      <c r="GK23" s="37"/>
      <c r="GL23" s="37"/>
      <c r="GM23" s="37"/>
      <c r="GN23" s="37"/>
      <c r="GO23" s="37"/>
      <c r="GP23" s="37"/>
      <c r="GQ23" s="37"/>
      <c r="GR23" s="37"/>
      <c r="GS23" s="37"/>
      <c r="GT23" s="37"/>
      <c r="GU23" s="37"/>
      <c r="GV23" s="37"/>
      <c r="GW23" s="37"/>
      <c r="GX23" s="37"/>
      <c r="GY23" s="37"/>
      <c r="GZ23" s="37"/>
      <c r="HA23" s="37"/>
      <c r="HB23" s="37"/>
    </row>
    <row r="24" spans="1:210" s="37" customFormat="1" ht="92.25" customHeight="1">
      <c r="A24" s="19">
        <v>25</v>
      </c>
      <c r="B24" s="20" t="s">
        <v>36</v>
      </c>
      <c r="C24" s="19">
        <v>13</v>
      </c>
      <c r="D24" s="21">
        <v>10</v>
      </c>
      <c r="E24" s="20" t="s">
        <v>51</v>
      </c>
      <c r="F24" s="21">
        <v>618</v>
      </c>
      <c r="G24" s="21"/>
      <c r="H24" s="22" t="s">
        <v>112</v>
      </c>
      <c r="I24" s="23" t="s">
        <v>38</v>
      </c>
      <c r="J24" s="76" t="s">
        <v>113</v>
      </c>
      <c r="K24" s="24">
        <v>40909</v>
      </c>
      <c r="L24" s="25">
        <v>8</v>
      </c>
      <c r="M24" s="26">
        <v>40</v>
      </c>
      <c r="N24" s="25" t="s">
        <v>57</v>
      </c>
      <c r="O24" s="74" t="s">
        <v>114</v>
      </c>
      <c r="P24" s="19">
        <v>1</v>
      </c>
      <c r="Q24" s="71" t="s">
        <v>107</v>
      </c>
      <c r="R24" s="27">
        <v>10736</v>
      </c>
      <c r="S24" s="49"/>
      <c r="T24" s="28">
        <f t="shared" si="0"/>
        <v>10736</v>
      </c>
      <c r="U24" s="29">
        <f t="shared" si="1"/>
        <v>1789.3333333333335</v>
      </c>
      <c r="V24" s="29">
        <f t="shared" si="2"/>
        <v>17893.333333333332</v>
      </c>
      <c r="W24" s="30">
        <f t="shared" si="3"/>
        <v>966.24</v>
      </c>
      <c r="X24" s="30">
        <f t="shared" si="4"/>
        <v>322.08</v>
      </c>
      <c r="Y24" s="30">
        <v>607</v>
      </c>
      <c r="Z24" s="30"/>
      <c r="AA24" s="30">
        <f t="shared" si="5"/>
        <v>214.72</v>
      </c>
      <c r="AB24" s="47">
        <v>0.20499999999999999</v>
      </c>
      <c r="AC24" s="117">
        <f t="shared" si="6"/>
        <v>2200.8799999999997</v>
      </c>
      <c r="AD24" s="117"/>
      <c r="AE24" s="31">
        <f t="shared" si="7"/>
        <v>0</v>
      </c>
      <c r="AF24" s="32" t="s">
        <v>42</v>
      </c>
      <c r="AG24" s="123">
        <f t="shared" si="8"/>
        <v>8447.0939613866667</v>
      </c>
      <c r="AH24" s="30">
        <f t="shared" si="18"/>
        <v>5368</v>
      </c>
      <c r="AI24" s="30">
        <f>+(T24+W24+X24+Y24+AA24+AC24+AE24)*12+U24+V24+AG24+AH24+Z24</f>
        <v>214060.80062805334</v>
      </c>
      <c r="AJ24" s="30"/>
      <c r="AK24" s="33">
        <v>12</v>
      </c>
      <c r="AL24" s="34">
        <v>0.04</v>
      </c>
      <c r="AM24" s="33">
        <f>R24*AL24</f>
        <v>429.44</v>
      </c>
      <c r="AN24" s="33">
        <f t="shared" si="9"/>
        <v>5153.28</v>
      </c>
      <c r="AO24" s="33">
        <f t="shared" si="10"/>
        <v>71.573333333333323</v>
      </c>
      <c r="AP24" s="33">
        <f t="shared" si="11"/>
        <v>715.73333333333323</v>
      </c>
      <c r="AQ24" s="33">
        <f t="shared" si="12"/>
        <v>214.72</v>
      </c>
      <c r="AR24" s="35">
        <f t="shared" si="13"/>
        <v>463.79519999999997</v>
      </c>
      <c r="AS24" s="33">
        <f t="shared" si="14"/>
        <v>154.5984</v>
      </c>
      <c r="AT24" s="33">
        <f t="shared" si="15"/>
        <v>513.90569471999993</v>
      </c>
      <c r="AU24" s="33">
        <f t="shared" si="16"/>
        <v>103.0656</v>
      </c>
      <c r="AV24" s="33">
        <f>AN24*AB24</f>
        <v>1056.4223999999999</v>
      </c>
      <c r="AW24" s="33">
        <f>AN24*AD24</f>
        <v>0</v>
      </c>
      <c r="AX24" s="36">
        <f t="shared" si="17"/>
        <v>8447.0939613866667</v>
      </c>
    </row>
    <row r="25" spans="1:210" s="37" customFormat="1" ht="92.25" customHeight="1">
      <c r="A25" s="19">
        <v>20</v>
      </c>
      <c r="B25" s="20" t="s">
        <v>36</v>
      </c>
      <c r="C25" s="19">
        <v>13</v>
      </c>
      <c r="D25" s="21">
        <v>10</v>
      </c>
      <c r="E25" s="20" t="s">
        <v>51</v>
      </c>
      <c r="F25" s="21">
        <v>618</v>
      </c>
      <c r="G25" s="21"/>
      <c r="H25" s="22" t="s">
        <v>115</v>
      </c>
      <c r="I25" s="23" t="s">
        <v>62</v>
      </c>
      <c r="J25" s="46" t="s">
        <v>116</v>
      </c>
      <c r="K25" s="24">
        <v>40909</v>
      </c>
      <c r="L25" s="25">
        <v>8</v>
      </c>
      <c r="M25" s="26">
        <v>40</v>
      </c>
      <c r="N25" s="25" t="s">
        <v>57</v>
      </c>
      <c r="O25" s="74" t="s">
        <v>117</v>
      </c>
      <c r="P25" s="19">
        <v>1</v>
      </c>
      <c r="Q25" s="71" t="s">
        <v>107</v>
      </c>
      <c r="R25" s="27">
        <v>10736</v>
      </c>
      <c r="S25" s="49"/>
      <c r="T25" s="28">
        <f t="shared" si="0"/>
        <v>10736</v>
      </c>
      <c r="U25" s="29">
        <f t="shared" si="1"/>
        <v>1789.3333333333335</v>
      </c>
      <c r="V25" s="29">
        <f t="shared" si="2"/>
        <v>17893.333333333332</v>
      </c>
      <c r="W25" s="30">
        <f t="shared" si="3"/>
        <v>966.24</v>
      </c>
      <c r="X25" s="30">
        <f t="shared" si="4"/>
        <v>322.08</v>
      </c>
      <c r="Y25" s="30">
        <v>607</v>
      </c>
      <c r="Z25" s="30"/>
      <c r="AA25" s="30">
        <f t="shared" si="5"/>
        <v>214.72</v>
      </c>
      <c r="AB25" s="47">
        <v>0.20499999999999999</v>
      </c>
      <c r="AC25" s="117">
        <f t="shared" si="6"/>
        <v>2200.8799999999997</v>
      </c>
      <c r="AD25" s="117"/>
      <c r="AE25" s="31">
        <f t="shared" si="7"/>
        <v>0</v>
      </c>
      <c r="AF25" s="32" t="s">
        <v>42</v>
      </c>
      <c r="AG25" s="123">
        <f t="shared" si="8"/>
        <v>8447.0939613866667</v>
      </c>
      <c r="AH25" s="30">
        <f t="shared" si="18"/>
        <v>5368</v>
      </c>
      <c r="AI25" s="30">
        <f>+(T25+W25+X25+Y25+AA25+AC25+AE25)*12+U25+V25+AG25+AH25+Z25</f>
        <v>214060.80062805334</v>
      </c>
      <c r="AJ25" s="30"/>
      <c r="AK25" s="33">
        <v>12</v>
      </c>
      <c r="AL25" s="34">
        <v>0.04</v>
      </c>
      <c r="AM25" s="33">
        <f>R25*AL25</f>
        <v>429.44</v>
      </c>
      <c r="AN25" s="33">
        <f t="shared" si="9"/>
        <v>5153.28</v>
      </c>
      <c r="AO25" s="33">
        <f t="shared" si="10"/>
        <v>71.573333333333323</v>
      </c>
      <c r="AP25" s="33">
        <f t="shared" si="11"/>
        <v>715.73333333333323</v>
      </c>
      <c r="AQ25" s="33">
        <f t="shared" si="12"/>
        <v>214.72</v>
      </c>
      <c r="AR25" s="35">
        <f t="shared" si="13"/>
        <v>463.79519999999997</v>
      </c>
      <c r="AS25" s="33">
        <f t="shared" si="14"/>
        <v>154.5984</v>
      </c>
      <c r="AT25" s="33">
        <f t="shared" si="15"/>
        <v>513.90569471999993</v>
      </c>
      <c r="AU25" s="33">
        <f t="shared" si="16"/>
        <v>103.0656</v>
      </c>
      <c r="AV25" s="33">
        <f>AN25*AB25</f>
        <v>1056.4223999999999</v>
      </c>
      <c r="AW25" s="33">
        <f>AN25*AD25</f>
        <v>0</v>
      </c>
      <c r="AX25" s="36">
        <f t="shared" si="17"/>
        <v>8447.0939613866667</v>
      </c>
    </row>
    <row r="26" spans="1:210" s="109" customFormat="1" ht="92.25" customHeight="1">
      <c r="A26" s="78">
        <v>10</v>
      </c>
      <c r="B26" s="79"/>
      <c r="C26" s="78"/>
      <c r="D26" s="80"/>
      <c r="E26" s="79"/>
      <c r="F26" s="80"/>
      <c r="G26" s="80"/>
      <c r="H26" s="81" t="s">
        <v>118</v>
      </c>
      <c r="I26" s="81" t="s">
        <v>38</v>
      </c>
      <c r="J26" s="107" t="s">
        <v>119</v>
      </c>
      <c r="K26" s="83">
        <v>37364</v>
      </c>
      <c r="L26" s="84">
        <v>21</v>
      </c>
      <c r="M26" s="78">
        <v>40</v>
      </c>
      <c r="N26" s="84" t="s">
        <v>39</v>
      </c>
      <c r="O26" s="85" t="s">
        <v>120</v>
      </c>
      <c r="P26" s="78">
        <v>1</v>
      </c>
      <c r="Q26" s="102" t="s">
        <v>54</v>
      </c>
      <c r="R26" s="87">
        <v>30883</v>
      </c>
      <c r="S26" s="108"/>
      <c r="T26" s="89">
        <f t="shared" si="0"/>
        <v>30883</v>
      </c>
      <c r="U26" s="90">
        <f t="shared" si="1"/>
        <v>5147.166666666667</v>
      </c>
      <c r="V26" s="90">
        <f t="shared" si="2"/>
        <v>51471.666666666672</v>
      </c>
      <c r="W26" s="91">
        <f t="shared" si="3"/>
        <v>2779.47</v>
      </c>
      <c r="X26" s="91">
        <f t="shared" si="4"/>
        <v>926.49</v>
      </c>
      <c r="Y26" s="91">
        <v>1187</v>
      </c>
      <c r="Z26" s="91">
        <f>'[1]gtos med mayo'!J32</f>
        <v>31521.97</v>
      </c>
      <c r="AA26" s="91">
        <f t="shared" si="5"/>
        <v>617.66</v>
      </c>
      <c r="AB26" s="92">
        <v>9.5000000000000001E-2</v>
      </c>
      <c r="AC26" s="93">
        <f t="shared" si="6"/>
        <v>2933.8850000000002</v>
      </c>
      <c r="AD26" s="94">
        <v>3.5000000000000003E-2</v>
      </c>
      <c r="AE26" s="93">
        <f t="shared" si="7"/>
        <v>1080.9050000000002</v>
      </c>
      <c r="AF26" s="95" t="s">
        <v>42</v>
      </c>
      <c r="AG26" s="91">
        <f t="shared" si="8"/>
        <v>0</v>
      </c>
      <c r="AH26" s="91">
        <f t="shared" si="18"/>
        <v>15441.5</v>
      </c>
      <c r="AI26" s="91">
        <f>+(T26+W26+X26+Y26+AA26+AC26+AE26)*12+U26+V26+AG26+AH26+Z26</f>
        <v>588483.22333333339</v>
      </c>
      <c r="AJ26" s="91"/>
      <c r="AK26" s="96">
        <v>12</v>
      </c>
      <c r="AL26" s="97">
        <v>0</v>
      </c>
      <c r="AM26" s="96">
        <f>R26*AL26</f>
        <v>0</v>
      </c>
      <c r="AN26" s="96">
        <f t="shared" si="9"/>
        <v>0</v>
      </c>
      <c r="AO26" s="96">
        <f t="shared" si="10"/>
        <v>0</v>
      </c>
      <c r="AP26" s="96">
        <f t="shared" si="11"/>
        <v>0</v>
      </c>
      <c r="AQ26" s="96">
        <f t="shared" si="12"/>
        <v>0</v>
      </c>
      <c r="AR26" s="96">
        <f t="shared" si="13"/>
        <v>0</v>
      </c>
      <c r="AS26" s="96">
        <f t="shared" si="14"/>
        <v>0</v>
      </c>
      <c r="AT26" s="96">
        <f t="shared" si="15"/>
        <v>0</v>
      </c>
      <c r="AU26" s="96">
        <f t="shared" si="16"/>
        <v>0</v>
      </c>
      <c r="AV26" s="96">
        <f>AN26*AB26</f>
        <v>0</v>
      </c>
      <c r="AW26" s="96">
        <f>AN26*AD26</f>
        <v>0</v>
      </c>
      <c r="AX26" s="98">
        <f t="shared" si="17"/>
        <v>0</v>
      </c>
      <c r="AY26" s="51"/>
      <c r="AZ26" s="51"/>
      <c r="BA26" s="51"/>
      <c r="BB26" s="51"/>
      <c r="BC26" s="51"/>
      <c r="BD26" s="51"/>
      <c r="BE26" s="51"/>
      <c r="BF26" s="51"/>
      <c r="BG26" s="51"/>
      <c r="BH26" s="51"/>
      <c r="BI26" s="51"/>
      <c r="BJ26" s="51"/>
      <c r="BK26" s="51"/>
      <c r="BL26" s="51"/>
      <c r="BM26" s="51"/>
      <c r="BN26" s="51"/>
      <c r="BO26" s="51"/>
      <c r="BP26" s="51"/>
      <c r="BQ26" s="51"/>
      <c r="BR26" s="51"/>
      <c r="BS26" s="51"/>
      <c r="BT26" s="51"/>
      <c r="BU26" s="51"/>
      <c r="BV26" s="51"/>
      <c r="BW26" s="51"/>
      <c r="BX26" s="51"/>
      <c r="BY26" s="51"/>
      <c r="BZ26" s="51"/>
      <c r="CA26" s="51"/>
      <c r="CB26" s="51"/>
      <c r="CC26" s="51"/>
      <c r="CD26" s="51"/>
      <c r="CE26" s="51"/>
      <c r="CF26" s="51"/>
      <c r="CG26" s="51"/>
      <c r="CH26" s="51"/>
      <c r="CI26" s="51"/>
      <c r="CJ26" s="51"/>
      <c r="CK26" s="51"/>
      <c r="CL26" s="51"/>
      <c r="CM26" s="51"/>
      <c r="CN26" s="51"/>
      <c r="CO26" s="51"/>
      <c r="CP26" s="51"/>
      <c r="CQ26" s="51"/>
      <c r="CR26" s="51"/>
      <c r="CS26" s="51"/>
      <c r="CT26" s="51"/>
      <c r="CU26" s="51"/>
      <c r="CV26" s="51"/>
      <c r="CW26" s="51"/>
      <c r="CX26" s="51"/>
      <c r="CY26" s="51"/>
      <c r="CZ26" s="51"/>
      <c r="DA26" s="51"/>
      <c r="DB26" s="51"/>
      <c r="DC26" s="51"/>
      <c r="DD26" s="51"/>
      <c r="DE26" s="51"/>
      <c r="DF26" s="51"/>
      <c r="DG26" s="51"/>
      <c r="DH26" s="51"/>
      <c r="DI26" s="51"/>
      <c r="DJ26" s="51"/>
      <c r="DK26" s="51"/>
      <c r="DL26" s="51"/>
      <c r="DM26" s="51"/>
      <c r="DN26" s="51"/>
      <c r="DO26" s="51"/>
      <c r="DP26" s="51"/>
      <c r="DQ26" s="51"/>
      <c r="DR26" s="51"/>
      <c r="DS26" s="51"/>
      <c r="DT26" s="51"/>
      <c r="DU26" s="51"/>
      <c r="DV26" s="51"/>
      <c r="DW26" s="51"/>
      <c r="DX26" s="51"/>
      <c r="DY26" s="51"/>
      <c r="DZ26" s="51"/>
      <c r="EA26" s="51"/>
      <c r="EB26" s="51"/>
      <c r="EC26" s="51"/>
      <c r="ED26" s="51"/>
      <c r="EE26" s="51"/>
      <c r="EF26" s="51"/>
      <c r="EG26" s="51"/>
      <c r="EH26" s="51"/>
      <c r="EI26" s="51"/>
      <c r="EJ26" s="51"/>
      <c r="EK26" s="51"/>
      <c r="EL26" s="51"/>
      <c r="EM26" s="51"/>
      <c r="EN26" s="51"/>
      <c r="EO26" s="51"/>
      <c r="EP26" s="51"/>
      <c r="EQ26" s="51"/>
      <c r="ER26" s="51"/>
      <c r="ES26" s="51"/>
      <c r="ET26" s="51"/>
      <c r="EU26" s="51"/>
      <c r="EV26" s="51"/>
      <c r="EW26" s="51"/>
      <c r="EX26" s="51"/>
      <c r="EY26" s="51"/>
      <c r="EZ26" s="51"/>
      <c r="FA26" s="51"/>
      <c r="FB26" s="51"/>
      <c r="FC26" s="51"/>
      <c r="FD26" s="51"/>
      <c r="FE26" s="51"/>
      <c r="FF26" s="51"/>
      <c r="FG26" s="51"/>
      <c r="FH26" s="51"/>
      <c r="FI26" s="51"/>
      <c r="FJ26" s="51"/>
      <c r="FK26" s="51"/>
      <c r="FL26" s="51"/>
      <c r="FM26" s="51"/>
      <c r="FN26" s="51"/>
      <c r="FO26" s="51"/>
      <c r="FP26" s="51"/>
      <c r="FQ26" s="51"/>
      <c r="FR26" s="51"/>
      <c r="FS26" s="51"/>
      <c r="FT26" s="51"/>
      <c r="FU26" s="51"/>
      <c r="FV26" s="51"/>
      <c r="FW26" s="51"/>
      <c r="FX26" s="51"/>
      <c r="FY26" s="51"/>
      <c r="FZ26" s="51"/>
      <c r="GA26" s="51"/>
      <c r="GB26" s="51"/>
      <c r="GC26" s="51"/>
      <c r="GD26" s="51"/>
      <c r="GE26" s="51"/>
      <c r="GF26" s="51"/>
      <c r="GG26" s="51"/>
      <c r="GH26" s="51"/>
      <c r="GI26" s="51"/>
      <c r="GJ26" s="51"/>
      <c r="GK26" s="51"/>
      <c r="GL26" s="51"/>
      <c r="GM26" s="51"/>
      <c r="GN26" s="51"/>
      <c r="GO26" s="51"/>
      <c r="GP26" s="51"/>
      <c r="GQ26" s="51"/>
      <c r="GR26" s="51"/>
      <c r="GS26" s="51"/>
      <c r="GT26" s="51"/>
      <c r="GU26" s="51"/>
      <c r="GV26" s="51"/>
      <c r="GW26" s="51"/>
      <c r="GX26" s="51"/>
      <c r="GY26" s="51"/>
      <c r="GZ26" s="51"/>
      <c r="HA26" s="51"/>
      <c r="HB26" s="51"/>
    </row>
    <row r="27" spans="1:210" ht="92.25" customHeight="1">
      <c r="A27" s="19">
        <v>11</v>
      </c>
      <c r="B27" s="20" t="s">
        <v>36</v>
      </c>
      <c r="C27" s="19">
        <v>13</v>
      </c>
      <c r="D27" s="21">
        <v>10</v>
      </c>
      <c r="E27" s="20" t="s">
        <v>90</v>
      </c>
      <c r="F27" s="21">
        <v>618</v>
      </c>
      <c r="G27" s="21"/>
      <c r="H27" s="22" t="s">
        <v>121</v>
      </c>
      <c r="I27" s="22" t="s">
        <v>38</v>
      </c>
      <c r="J27" s="43" t="s">
        <v>122</v>
      </c>
      <c r="K27" s="24">
        <v>39310</v>
      </c>
      <c r="L27" s="25">
        <v>15</v>
      </c>
      <c r="M27" s="26">
        <v>40</v>
      </c>
      <c r="N27" s="25" t="s">
        <v>57</v>
      </c>
      <c r="O27" s="74" t="s">
        <v>123</v>
      </c>
      <c r="P27" s="19">
        <v>1</v>
      </c>
      <c r="Q27" s="71" t="s">
        <v>124</v>
      </c>
      <c r="R27" s="27">
        <v>15125</v>
      </c>
      <c r="S27" s="39"/>
      <c r="T27" s="28">
        <f t="shared" si="0"/>
        <v>15125</v>
      </c>
      <c r="U27" s="29">
        <f t="shared" si="1"/>
        <v>2520.8333333333335</v>
      </c>
      <c r="V27" s="29">
        <f t="shared" si="2"/>
        <v>25208.333333333336</v>
      </c>
      <c r="W27" s="30">
        <f t="shared" si="3"/>
        <v>1361.25</v>
      </c>
      <c r="X27" s="40">
        <f t="shared" si="4"/>
        <v>453.75</v>
      </c>
      <c r="Y27" s="40">
        <v>750</v>
      </c>
      <c r="Z27" s="30">
        <f>'[1]gtos med mayo'!J33</f>
        <v>28856.21</v>
      </c>
      <c r="AA27" s="30">
        <f t="shared" si="5"/>
        <v>302.5</v>
      </c>
      <c r="AB27" s="41">
        <v>0.17</v>
      </c>
      <c r="AC27" s="117">
        <f t="shared" si="6"/>
        <v>2571.25</v>
      </c>
      <c r="AD27" s="117"/>
      <c r="AE27" s="31">
        <f t="shared" si="7"/>
        <v>0</v>
      </c>
      <c r="AF27" s="42" t="s">
        <v>42</v>
      </c>
      <c r="AG27" s="123">
        <f t="shared" si="8"/>
        <v>11646.262906666667</v>
      </c>
      <c r="AH27" s="30">
        <f t="shared" si="18"/>
        <v>7562.5</v>
      </c>
      <c r="AI27" s="30">
        <f>+(T27+W27+X27+Y27+AA27+AC27+AE27)*12+U27+V27+AG27+AH27+Z27</f>
        <v>322559.13957333338</v>
      </c>
      <c r="AJ27" s="30"/>
      <c r="AK27" s="33">
        <v>12</v>
      </c>
      <c r="AL27" s="34">
        <v>0.04</v>
      </c>
      <c r="AM27" s="33">
        <f>R27*AL27</f>
        <v>605</v>
      </c>
      <c r="AN27" s="33">
        <f t="shared" si="9"/>
        <v>7260</v>
      </c>
      <c r="AO27" s="33">
        <f t="shared" si="10"/>
        <v>100.83333333333334</v>
      </c>
      <c r="AP27" s="33">
        <f t="shared" si="11"/>
        <v>1008.3333333333334</v>
      </c>
      <c r="AQ27" s="33">
        <f t="shared" si="12"/>
        <v>302.5</v>
      </c>
      <c r="AR27" s="35">
        <f t="shared" si="13"/>
        <v>653.4</v>
      </c>
      <c r="AS27" s="33">
        <f t="shared" si="14"/>
        <v>217.79999999999998</v>
      </c>
      <c r="AT27" s="33">
        <f t="shared" si="15"/>
        <v>723.99623999999994</v>
      </c>
      <c r="AU27" s="33">
        <f t="shared" si="16"/>
        <v>145.20000000000002</v>
      </c>
      <c r="AV27" s="33">
        <f>AN27*AB27</f>
        <v>1234.2</v>
      </c>
      <c r="AW27" s="33">
        <f>AN27*AD27</f>
        <v>0</v>
      </c>
      <c r="AX27" s="36">
        <f t="shared" si="17"/>
        <v>11646.262906666667</v>
      </c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7"/>
      <c r="BZ27" s="37"/>
      <c r="CA27" s="37"/>
      <c r="CB27" s="37"/>
      <c r="CC27" s="37"/>
      <c r="CD27" s="37"/>
      <c r="CE27" s="37"/>
      <c r="CF27" s="37"/>
      <c r="CG27" s="37"/>
      <c r="CH27" s="37"/>
      <c r="CI27" s="37"/>
      <c r="CJ27" s="37"/>
      <c r="CK27" s="37"/>
      <c r="CL27" s="37"/>
      <c r="CM27" s="37"/>
      <c r="CN27" s="37"/>
      <c r="CO27" s="37"/>
      <c r="CP27" s="37"/>
      <c r="CQ27" s="37"/>
      <c r="CR27" s="37"/>
      <c r="CS27" s="37"/>
      <c r="CT27" s="37"/>
      <c r="CU27" s="37"/>
      <c r="CV27" s="37"/>
      <c r="CW27" s="37"/>
      <c r="CX27" s="37"/>
      <c r="CY27" s="37"/>
      <c r="CZ27" s="37"/>
      <c r="DA27" s="37"/>
      <c r="DB27" s="37"/>
      <c r="DC27" s="37"/>
      <c r="DD27" s="37"/>
      <c r="DE27" s="37"/>
      <c r="DF27" s="37"/>
      <c r="DG27" s="37"/>
      <c r="DH27" s="37"/>
      <c r="DI27" s="37"/>
      <c r="DJ27" s="37"/>
      <c r="DK27" s="37"/>
      <c r="DL27" s="37"/>
      <c r="DM27" s="37"/>
      <c r="DN27" s="37"/>
      <c r="DO27" s="37"/>
      <c r="DP27" s="37"/>
      <c r="DQ27" s="37"/>
      <c r="DR27" s="37"/>
      <c r="DS27" s="37"/>
      <c r="DT27" s="37"/>
      <c r="DU27" s="37"/>
      <c r="DV27" s="37"/>
      <c r="DW27" s="37"/>
      <c r="DX27" s="37"/>
      <c r="DY27" s="37"/>
      <c r="DZ27" s="37"/>
      <c r="EA27" s="37"/>
      <c r="EB27" s="37"/>
      <c r="EC27" s="37"/>
      <c r="ED27" s="37"/>
      <c r="EE27" s="37"/>
      <c r="EF27" s="37"/>
      <c r="EG27" s="37"/>
      <c r="EH27" s="37"/>
      <c r="EI27" s="37"/>
      <c r="EJ27" s="37"/>
      <c r="EK27" s="37"/>
      <c r="EL27" s="37"/>
      <c r="EM27" s="37"/>
      <c r="EN27" s="37"/>
      <c r="EO27" s="37"/>
      <c r="EP27" s="37"/>
      <c r="EQ27" s="37"/>
      <c r="ER27" s="37"/>
      <c r="ES27" s="37"/>
      <c r="ET27" s="37"/>
      <c r="EU27" s="37"/>
      <c r="EV27" s="37"/>
      <c r="EW27" s="37"/>
      <c r="EX27" s="37"/>
      <c r="EY27" s="37"/>
      <c r="EZ27" s="37"/>
      <c r="FA27" s="37"/>
      <c r="FB27" s="37"/>
      <c r="FC27" s="37"/>
      <c r="FD27" s="37"/>
      <c r="FE27" s="37"/>
      <c r="FF27" s="37"/>
      <c r="FG27" s="37"/>
      <c r="FH27" s="37"/>
      <c r="FI27" s="37"/>
      <c r="FJ27" s="37"/>
      <c r="FK27" s="37"/>
      <c r="FL27" s="37"/>
      <c r="FM27" s="37"/>
      <c r="FN27" s="37"/>
      <c r="FO27" s="37"/>
      <c r="FP27" s="37"/>
      <c r="FQ27" s="37"/>
      <c r="FR27" s="37"/>
      <c r="FS27" s="37"/>
      <c r="FT27" s="37"/>
      <c r="FU27" s="37"/>
      <c r="FV27" s="37"/>
      <c r="FW27" s="37"/>
      <c r="FX27" s="37"/>
      <c r="FY27" s="37"/>
      <c r="FZ27" s="37"/>
      <c r="GA27" s="37"/>
      <c r="GB27" s="37"/>
      <c r="GC27" s="37"/>
      <c r="GD27" s="37"/>
      <c r="GE27" s="37"/>
      <c r="GF27" s="37"/>
      <c r="GG27" s="37"/>
      <c r="GH27" s="37"/>
      <c r="GI27" s="37"/>
      <c r="GJ27" s="37"/>
      <c r="GK27" s="37"/>
      <c r="GL27" s="37"/>
      <c r="GM27" s="37"/>
      <c r="GN27" s="37"/>
      <c r="GO27" s="37"/>
      <c r="GP27" s="37"/>
      <c r="GQ27" s="37"/>
      <c r="GR27" s="37"/>
      <c r="GS27" s="37"/>
      <c r="GT27" s="37"/>
      <c r="GU27" s="37"/>
      <c r="GV27" s="37"/>
      <c r="GW27" s="37"/>
      <c r="GX27" s="37"/>
      <c r="GY27" s="37"/>
      <c r="GZ27" s="37"/>
      <c r="HA27" s="37"/>
      <c r="HB27" s="37"/>
    </row>
    <row r="28" spans="1:210" s="37" customFormat="1" ht="92.25" customHeight="1">
      <c r="A28" s="19">
        <v>12</v>
      </c>
      <c r="B28" s="20" t="s">
        <v>36</v>
      </c>
      <c r="C28" s="19">
        <v>13</v>
      </c>
      <c r="D28" s="21">
        <v>10</v>
      </c>
      <c r="E28" s="20" t="s">
        <v>90</v>
      </c>
      <c r="F28" s="21">
        <v>618</v>
      </c>
      <c r="G28" s="21"/>
      <c r="H28" s="22" t="s">
        <v>126</v>
      </c>
      <c r="I28" s="22" t="s">
        <v>38</v>
      </c>
      <c r="J28" s="43" t="s">
        <v>127</v>
      </c>
      <c r="K28" s="24">
        <v>39722</v>
      </c>
      <c r="L28" s="25">
        <v>14</v>
      </c>
      <c r="M28" s="26">
        <v>40</v>
      </c>
      <c r="N28" s="25" t="s">
        <v>57</v>
      </c>
      <c r="O28" s="74" t="s">
        <v>125</v>
      </c>
      <c r="P28" s="19">
        <v>1</v>
      </c>
      <c r="Q28" s="71" t="s">
        <v>124</v>
      </c>
      <c r="R28" s="27">
        <v>13666</v>
      </c>
      <c r="S28" s="39"/>
      <c r="T28" s="28">
        <f t="shared" si="0"/>
        <v>13666</v>
      </c>
      <c r="U28" s="29">
        <f t="shared" si="1"/>
        <v>2277.666666666667</v>
      </c>
      <c r="V28" s="29">
        <f t="shared" si="2"/>
        <v>22776.666666666668</v>
      </c>
      <c r="W28" s="30">
        <f t="shared" si="3"/>
        <v>1229.94</v>
      </c>
      <c r="X28" s="40">
        <f t="shared" si="4"/>
        <v>409.97999999999996</v>
      </c>
      <c r="Y28" s="40">
        <v>706</v>
      </c>
      <c r="Z28" s="40"/>
      <c r="AA28" s="30">
        <f t="shared" si="5"/>
        <v>273.32</v>
      </c>
      <c r="AB28" s="47">
        <v>0.18</v>
      </c>
      <c r="AC28" s="117">
        <f t="shared" si="6"/>
        <v>2459.88</v>
      </c>
      <c r="AD28" s="117"/>
      <c r="AE28" s="31">
        <f t="shared" si="7"/>
        <v>0</v>
      </c>
      <c r="AF28" s="42" t="s">
        <v>42</v>
      </c>
      <c r="AG28" s="123">
        <f t="shared" si="8"/>
        <v>10588.428461653333</v>
      </c>
      <c r="AH28" s="30">
        <f t="shared" si="18"/>
        <v>6833</v>
      </c>
      <c r="AI28" s="30">
        <f>+(T28+W28+X28+Y28+AA28+AC28+AE28)*12+U28+V28+AG28+AH28+Z28</f>
        <v>267417.20179498661</v>
      </c>
      <c r="AJ28" s="30"/>
      <c r="AK28" s="33">
        <v>12</v>
      </c>
      <c r="AL28" s="34">
        <v>0.04</v>
      </c>
      <c r="AM28" s="33">
        <f>R28*AL28</f>
        <v>546.64</v>
      </c>
      <c r="AN28" s="33">
        <f t="shared" si="9"/>
        <v>6559.68</v>
      </c>
      <c r="AO28" s="33">
        <f t="shared" si="10"/>
        <v>91.106666666666669</v>
      </c>
      <c r="AP28" s="33">
        <f t="shared" si="11"/>
        <v>911.06666666666672</v>
      </c>
      <c r="AQ28" s="33">
        <f t="shared" si="12"/>
        <v>273.32</v>
      </c>
      <c r="AR28" s="35">
        <f t="shared" si="13"/>
        <v>590.37120000000004</v>
      </c>
      <c r="AS28" s="33">
        <f t="shared" si="14"/>
        <v>196.79040000000001</v>
      </c>
      <c r="AT28" s="33">
        <f t="shared" si="15"/>
        <v>654.15752831999998</v>
      </c>
      <c r="AU28" s="33">
        <f t="shared" si="16"/>
        <v>131.1936</v>
      </c>
      <c r="AV28" s="33">
        <f>AN28*AB28</f>
        <v>1180.7424000000001</v>
      </c>
      <c r="AW28" s="33">
        <f>AN28*AD28</f>
        <v>0</v>
      </c>
      <c r="AX28" s="36">
        <f t="shared" si="17"/>
        <v>10588.428461653333</v>
      </c>
    </row>
    <row r="29" spans="1:210" s="37" customFormat="1" ht="92.25" customHeight="1">
      <c r="A29" s="19">
        <v>14</v>
      </c>
      <c r="B29" s="20" t="s">
        <v>36</v>
      </c>
      <c r="C29" s="19">
        <v>13</v>
      </c>
      <c r="D29" s="21">
        <v>10</v>
      </c>
      <c r="E29" s="20" t="s">
        <v>60</v>
      </c>
      <c r="F29" s="21">
        <v>618</v>
      </c>
      <c r="G29" s="21"/>
      <c r="H29" s="22" t="s">
        <v>129</v>
      </c>
      <c r="I29" s="22" t="s">
        <v>62</v>
      </c>
      <c r="J29" s="43" t="s">
        <v>130</v>
      </c>
      <c r="K29" s="24">
        <v>38353</v>
      </c>
      <c r="L29" s="25">
        <v>13</v>
      </c>
      <c r="M29" s="26">
        <v>40</v>
      </c>
      <c r="N29" s="25" t="s">
        <v>57</v>
      </c>
      <c r="O29" s="74" t="s">
        <v>131</v>
      </c>
      <c r="P29" s="19">
        <v>1</v>
      </c>
      <c r="Q29" s="71" t="s">
        <v>124</v>
      </c>
      <c r="R29" s="27">
        <v>12314</v>
      </c>
      <c r="S29" s="39"/>
      <c r="T29" s="28">
        <f t="shared" si="0"/>
        <v>12314</v>
      </c>
      <c r="U29" s="29">
        <f t="shared" si="1"/>
        <v>2052.333333333333</v>
      </c>
      <c r="V29" s="29">
        <f t="shared" si="2"/>
        <v>20523.333333333332</v>
      </c>
      <c r="W29" s="30">
        <f t="shared" si="3"/>
        <v>1108.26</v>
      </c>
      <c r="X29" s="40">
        <f t="shared" si="4"/>
        <v>369.41999999999996</v>
      </c>
      <c r="Y29" s="40">
        <v>659</v>
      </c>
      <c r="Z29" s="40"/>
      <c r="AA29" s="30">
        <f t="shared" si="5"/>
        <v>246.28</v>
      </c>
      <c r="AB29" s="47">
        <v>0.19500000000000001</v>
      </c>
      <c r="AC29" s="117">
        <f t="shared" si="6"/>
        <v>2401.23</v>
      </c>
      <c r="AD29" s="117"/>
      <c r="AE29" s="31">
        <f t="shared" si="7"/>
        <v>0</v>
      </c>
      <c r="AF29" s="42" t="s">
        <v>42</v>
      </c>
      <c r="AG29" s="123">
        <f t="shared" si="8"/>
        <v>9629.5585079466691</v>
      </c>
      <c r="AH29" s="30">
        <f t="shared" si="18"/>
        <v>6157</v>
      </c>
      <c r="AI29" s="30">
        <f>+(T29+W29+X29+Y29+AA29+AC29+AE29)*12+U29+V29+AG29+AH29+Z29</f>
        <v>243540.50517461338</v>
      </c>
      <c r="AJ29" s="30"/>
      <c r="AK29" s="33">
        <v>12</v>
      </c>
      <c r="AL29" s="34">
        <v>0.04</v>
      </c>
      <c r="AM29" s="33">
        <f>R29*AL29</f>
        <v>492.56</v>
      </c>
      <c r="AN29" s="33">
        <f t="shared" si="9"/>
        <v>5910.72</v>
      </c>
      <c r="AO29" s="33">
        <f t="shared" si="10"/>
        <v>82.093333333333334</v>
      </c>
      <c r="AP29" s="33">
        <f t="shared" si="11"/>
        <v>820.93333333333339</v>
      </c>
      <c r="AQ29" s="33">
        <f t="shared" si="12"/>
        <v>246.28</v>
      </c>
      <c r="AR29" s="35">
        <f t="shared" si="13"/>
        <v>531.96479999999997</v>
      </c>
      <c r="AS29" s="33">
        <f t="shared" si="14"/>
        <v>177.32159999999999</v>
      </c>
      <c r="AT29" s="33">
        <f t="shared" si="15"/>
        <v>589.44064128000002</v>
      </c>
      <c r="AU29" s="33">
        <f t="shared" si="16"/>
        <v>118.21440000000001</v>
      </c>
      <c r="AV29" s="33">
        <f>AN29*AB29</f>
        <v>1152.5904</v>
      </c>
      <c r="AW29" s="33">
        <f>AN29*AD29</f>
        <v>0</v>
      </c>
      <c r="AX29" s="36">
        <f t="shared" si="17"/>
        <v>9629.5585079466691</v>
      </c>
    </row>
    <row r="30" spans="1:210" s="37" customFormat="1" ht="92.25" customHeight="1">
      <c r="A30" s="19">
        <v>13</v>
      </c>
      <c r="B30" s="20" t="s">
        <v>36</v>
      </c>
      <c r="C30" s="19">
        <v>13</v>
      </c>
      <c r="D30" s="21">
        <v>10</v>
      </c>
      <c r="E30" s="20" t="s">
        <v>60</v>
      </c>
      <c r="F30" s="21">
        <v>618</v>
      </c>
      <c r="G30" s="21"/>
      <c r="H30" s="22" t="s">
        <v>178</v>
      </c>
      <c r="I30" s="22" t="s">
        <v>38</v>
      </c>
      <c r="J30" s="43"/>
      <c r="K30" s="24">
        <v>41030</v>
      </c>
      <c r="L30" s="25">
        <v>11</v>
      </c>
      <c r="M30" s="26">
        <v>40</v>
      </c>
      <c r="N30" s="25" t="s">
        <v>57</v>
      </c>
      <c r="O30" s="74" t="s">
        <v>128</v>
      </c>
      <c r="P30" s="19">
        <v>1</v>
      </c>
      <c r="Q30" s="71" t="s">
        <v>124</v>
      </c>
      <c r="R30" s="27">
        <v>11633</v>
      </c>
      <c r="S30" s="49"/>
      <c r="T30" s="28">
        <f t="shared" si="0"/>
        <v>11633</v>
      </c>
      <c r="U30" s="29">
        <f t="shared" si="1"/>
        <v>1938.8333333333333</v>
      </c>
      <c r="V30" s="29">
        <f t="shared" si="2"/>
        <v>19388.333333333332</v>
      </c>
      <c r="W30" s="30">
        <f t="shared" si="3"/>
        <v>1046.97</v>
      </c>
      <c r="X30" s="30">
        <f t="shared" si="4"/>
        <v>348.99</v>
      </c>
      <c r="Y30" s="30">
        <v>635</v>
      </c>
      <c r="Z30" s="30"/>
      <c r="AA30" s="30">
        <f t="shared" si="5"/>
        <v>232.66</v>
      </c>
      <c r="AB30" s="47">
        <v>0.19500000000000001</v>
      </c>
      <c r="AC30" s="117">
        <f t="shared" si="6"/>
        <v>2268.4349999999999</v>
      </c>
      <c r="AD30" s="117"/>
      <c r="AE30" s="31">
        <f t="shared" si="7"/>
        <v>0</v>
      </c>
      <c r="AF30" s="32" t="s">
        <v>42</v>
      </c>
      <c r="AG30" s="123">
        <f t="shared" si="8"/>
        <v>9097.0159268266671</v>
      </c>
      <c r="AH30" s="30">
        <f t="shared" si="18"/>
        <v>5816.5</v>
      </c>
      <c r="AI30" s="30">
        <f>+(T30+W30+X30+Y30+AA30+AC30+AE30)*12+U30+V30+AG30+AH30+Z30</f>
        <v>230221.34259349332</v>
      </c>
      <c r="AJ30" s="30"/>
      <c r="AK30" s="33">
        <v>12</v>
      </c>
      <c r="AL30" s="34">
        <v>0.04</v>
      </c>
      <c r="AM30" s="33">
        <f>R30*AL30</f>
        <v>465.32</v>
      </c>
      <c r="AN30" s="33">
        <f t="shared" si="9"/>
        <v>5583.84</v>
      </c>
      <c r="AO30" s="33">
        <f t="shared" si="10"/>
        <v>77.553333333333342</v>
      </c>
      <c r="AP30" s="33">
        <f t="shared" si="11"/>
        <v>775.53333333333342</v>
      </c>
      <c r="AQ30" s="33">
        <f t="shared" si="12"/>
        <v>232.66</v>
      </c>
      <c r="AR30" s="35">
        <f t="shared" si="13"/>
        <v>502.54559999999998</v>
      </c>
      <c r="AS30" s="33">
        <f t="shared" si="14"/>
        <v>167.51519999999999</v>
      </c>
      <c r="AT30" s="33">
        <f t="shared" si="15"/>
        <v>556.84286015999999</v>
      </c>
      <c r="AU30" s="33">
        <f t="shared" si="16"/>
        <v>111.6768</v>
      </c>
      <c r="AV30" s="33">
        <f>AN30*AB30</f>
        <v>1088.8488</v>
      </c>
      <c r="AW30" s="33">
        <f>AN30*AD30</f>
        <v>0</v>
      </c>
      <c r="AX30" s="36">
        <f t="shared" si="17"/>
        <v>9097.0159268266671</v>
      </c>
    </row>
    <row r="31" spans="1:210" ht="92.25" customHeight="1">
      <c r="A31" s="19">
        <v>15</v>
      </c>
      <c r="B31" s="20" t="s">
        <v>36</v>
      </c>
      <c r="C31" s="19">
        <v>13</v>
      </c>
      <c r="D31" s="21">
        <v>10</v>
      </c>
      <c r="E31" s="20" t="s">
        <v>37</v>
      </c>
      <c r="F31" s="21">
        <v>618</v>
      </c>
      <c r="G31" s="21"/>
      <c r="H31" s="23" t="s">
        <v>132</v>
      </c>
      <c r="I31" s="23" t="s">
        <v>38</v>
      </c>
      <c r="J31" s="43" t="s">
        <v>133</v>
      </c>
      <c r="K31" s="24">
        <v>37459</v>
      </c>
      <c r="L31" s="25">
        <v>9</v>
      </c>
      <c r="M31" s="26">
        <v>40</v>
      </c>
      <c r="N31" s="25" t="s">
        <v>57</v>
      </c>
      <c r="O31" s="74" t="s">
        <v>134</v>
      </c>
      <c r="P31" s="19">
        <v>1</v>
      </c>
      <c r="Q31" s="71" t="s">
        <v>124</v>
      </c>
      <c r="R31" s="27">
        <v>11461</v>
      </c>
      <c r="S31" s="49"/>
      <c r="T31" s="28">
        <f t="shared" si="0"/>
        <v>11461</v>
      </c>
      <c r="U31" s="29">
        <f t="shared" si="1"/>
        <v>1910.1666666666667</v>
      </c>
      <c r="V31" s="29">
        <f t="shared" si="2"/>
        <v>19101.666666666668</v>
      </c>
      <c r="W31" s="30">
        <f t="shared" si="3"/>
        <v>1031.49</v>
      </c>
      <c r="X31" s="30">
        <f t="shared" si="4"/>
        <v>343.83</v>
      </c>
      <c r="Y31" s="30">
        <v>630</v>
      </c>
      <c r="Z31" s="30"/>
      <c r="AA31" s="30">
        <f t="shared" si="5"/>
        <v>229.22</v>
      </c>
      <c r="AB31" s="47">
        <v>0.20499999999999999</v>
      </c>
      <c r="AC31" s="117">
        <f t="shared" si="6"/>
        <v>2349.5049999999997</v>
      </c>
      <c r="AD31" s="117"/>
      <c r="AE31" s="31">
        <f t="shared" si="7"/>
        <v>0</v>
      </c>
      <c r="AF31" s="32" t="s">
        <v>42</v>
      </c>
      <c r="AG31" s="123">
        <f t="shared" si="8"/>
        <v>9017.5245800533339</v>
      </c>
      <c r="AH31" s="30">
        <f t="shared" si="18"/>
        <v>5730.5</v>
      </c>
      <c r="AI31" s="30">
        <f>+(T31+W31+X31+Y31+AA31+AC31+AE31)*12+U31+V31+AG31+AH31+Z31</f>
        <v>228300.39791338664</v>
      </c>
      <c r="AJ31" s="30"/>
      <c r="AK31" s="33">
        <v>12</v>
      </c>
      <c r="AL31" s="34">
        <v>0.04</v>
      </c>
      <c r="AM31" s="33">
        <f>R31*AL31</f>
        <v>458.44</v>
      </c>
      <c r="AN31" s="33">
        <f t="shared" si="9"/>
        <v>5501.28</v>
      </c>
      <c r="AO31" s="33">
        <f t="shared" si="10"/>
        <v>76.406666666666666</v>
      </c>
      <c r="AP31" s="33">
        <f t="shared" si="11"/>
        <v>764.06666666666661</v>
      </c>
      <c r="AQ31" s="33">
        <f t="shared" si="12"/>
        <v>229.22</v>
      </c>
      <c r="AR31" s="35">
        <f t="shared" si="13"/>
        <v>495.11519999999996</v>
      </c>
      <c r="AS31" s="33">
        <f t="shared" si="14"/>
        <v>165.0384</v>
      </c>
      <c r="AT31" s="33">
        <f t="shared" si="15"/>
        <v>548.60964671999989</v>
      </c>
      <c r="AU31" s="33">
        <f t="shared" si="16"/>
        <v>110.0256</v>
      </c>
      <c r="AV31" s="33">
        <f>AN31*AB31</f>
        <v>1127.7623999999998</v>
      </c>
      <c r="AW31" s="33">
        <f>AN31*AD31</f>
        <v>0</v>
      </c>
      <c r="AX31" s="36">
        <f t="shared" si="17"/>
        <v>9017.5245800533339</v>
      </c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7"/>
      <c r="BZ31" s="37"/>
      <c r="CA31" s="37"/>
      <c r="CB31" s="37"/>
      <c r="CC31" s="37"/>
      <c r="CD31" s="37"/>
      <c r="CE31" s="37"/>
      <c r="CF31" s="37"/>
      <c r="CG31" s="37"/>
      <c r="CH31" s="37"/>
      <c r="CI31" s="37"/>
      <c r="CJ31" s="37"/>
      <c r="CK31" s="37"/>
      <c r="CL31" s="37"/>
      <c r="CM31" s="37"/>
      <c r="CN31" s="37"/>
      <c r="CO31" s="37"/>
      <c r="CP31" s="37"/>
      <c r="CQ31" s="37"/>
      <c r="CR31" s="37"/>
      <c r="CS31" s="37"/>
      <c r="CT31" s="37"/>
      <c r="CU31" s="37"/>
      <c r="CV31" s="37"/>
      <c r="CW31" s="37"/>
      <c r="CX31" s="37"/>
      <c r="CY31" s="37"/>
      <c r="CZ31" s="37"/>
      <c r="DA31" s="37"/>
      <c r="DB31" s="37"/>
      <c r="DC31" s="37"/>
      <c r="DD31" s="37"/>
      <c r="DE31" s="37"/>
      <c r="DF31" s="37"/>
      <c r="DG31" s="37"/>
      <c r="DH31" s="37"/>
      <c r="DI31" s="37"/>
      <c r="DJ31" s="37"/>
      <c r="DK31" s="37"/>
      <c r="DL31" s="37"/>
      <c r="DM31" s="37"/>
      <c r="DN31" s="37"/>
      <c r="DO31" s="37"/>
      <c r="DP31" s="37"/>
      <c r="DQ31" s="37"/>
      <c r="DR31" s="37"/>
      <c r="DS31" s="37"/>
      <c r="DT31" s="37"/>
      <c r="DU31" s="37"/>
      <c r="DV31" s="37"/>
      <c r="DW31" s="37"/>
      <c r="DX31" s="37"/>
      <c r="DY31" s="37"/>
      <c r="DZ31" s="37"/>
      <c r="EA31" s="37"/>
      <c r="EB31" s="37"/>
      <c r="EC31" s="37"/>
      <c r="ED31" s="37"/>
      <c r="EE31" s="37"/>
      <c r="EF31" s="37"/>
      <c r="EG31" s="37"/>
      <c r="EH31" s="37"/>
      <c r="EI31" s="37"/>
      <c r="EJ31" s="37"/>
      <c r="EK31" s="37"/>
      <c r="EL31" s="37"/>
      <c r="EM31" s="37"/>
      <c r="EN31" s="37"/>
      <c r="EO31" s="37"/>
      <c r="EP31" s="37"/>
      <c r="EQ31" s="37"/>
      <c r="ER31" s="37"/>
      <c r="ES31" s="37"/>
      <c r="ET31" s="37"/>
      <c r="EU31" s="37"/>
      <c r="EV31" s="37"/>
      <c r="EW31" s="37"/>
      <c r="EX31" s="37"/>
      <c r="EY31" s="37"/>
      <c r="EZ31" s="37"/>
      <c r="FA31" s="37"/>
      <c r="FB31" s="37"/>
      <c r="FC31" s="37"/>
      <c r="FD31" s="37"/>
      <c r="FE31" s="37"/>
      <c r="FF31" s="37"/>
      <c r="FG31" s="37"/>
      <c r="FH31" s="37"/>
      <c r="FI31" s="37"/>
      <c r="FJ31" s="37"/>
      <c r="FK31" s="37"/>
      <c r="FL31" s="37"/>
      <c r="FM31" s="37"/>
      <c r="FN31" s="37"/>
      <c r="FO31" s="37"/>
      <c r="FP31" s="37"/>
      <c r="FQ31" s="37"/>
      <c r="FR31" s="37"/>
      <c r="FS31" s="37"/>
      <c r="FT31" s="37"/>
      <c r="FU31" s="37"/>
      <c r="FV31" s="37"/>
      <c r="FW31" s="37"/>
      <c r="FX31" s="37"/>
      <c r="FY31" s="37"/>
      <c r="FZ31" s="37"/>
      <c r="GA31" s="37"/>
      <c r="GB31" s="37"/>
      <c r="GC31" s="37"/>
      <c r="GD31" s="37"/>
      <c r="GE31" s="37"/>
      <c r="GF31" s="37"/>
      <c r="GG31" s="37"/>
      <c r="GH31" s="37"/>
      <c r="GI31" s="37"/>
      <c r="GJ31" s="37"/>
      <c r="GK31" s="37"/>
      <c r="GL31" s="37"/>
      <c r="GM31" s="37"/>
      <c r="GN31" s="37"/>
      <c r="GO31" s="37"/>
      <c r="GP31" s="37"/>
      <c r="GQ31" s="37"/>
      <c r="GR31" s="37"/>
      <c r="GS31" s="37"/>
      <c r="GT31" s="37"/>
      <c r="GU31" s="37"/>
      <c r="GV31" s="37"/>
      <c r="GW31" s="37"/>
      <c r="GX31" s="37"/>
      <c r="GY31" s="37"/>
      <c r="GZ31" s="37"/>
      <c r="HA31" s="37"/>
      <c r="HB31" s="37"/>
    </row>
    <row r="32" spans="1:210" s="37" customFormat="1" ht="92.25" customHeight="1">
      <c r="A32" s="19">
        <v>16</v>
      </c>
      <c r="B32" s="20" t="s">
        <v>36</v>
      </c>
      <c r="C32" s="19">
        <v>13</v>
      </c>
      <c r="D32" s="21">
        <v>10</v>
      </c>
      <c r="E32" s="20" t="s">
        <v>37</v>
      </c>
      <c r="F32" s="21">
        <v>618</v>
      </c>
      <c r="G32" s="21"/>
      <c r="H32" s="22" t="s">
        <v>135</v>
      </c>
      <c r="I32" s="22" t="s">
        <v>62</v>
      </c>
      <c r="J32" s="43" t="s">
        <v>136</v>
      </c>
      <c r="K32" s="24">
        <v>37362</v>
      </c>
      <c r="L32" s="25">
        <v>8</v>
      </c>
      <c r="M32" s="26">
        <v>40</v>
      </c>
      <c r="N32" s="25" t="s">
        <v>57</v>
      </c>
      <c r="O32" s="74" t="s">
        <v>137</v>
      </c>
      <c r="P32" s="19">
        <v>1</v>
      </c>
      <c r="Q32" s="71" t="s">
        <v>124</v>
      </c>
      <c r="R32" s="27">
        <v>10736</v>
      </c>
      <c r="S32" s="49"/>
      <c r="T32" s="28">
        <f t="shared" si="0"/>
        <v>10736</v>
      </c>
      <c r="U32" s="29">
        <f t="shared" si="1"/>
        <v>1789.3333333333335</v>
      </c>
      <c r="V32" s="29">
        <f t="shared" si="2"/>
        <v>17893.333333333332</v>
      </c>
      <c r="W32" s="30">
        <f t="shared" si="3"/>
        <v>966.24</v>
      </c>
      <c r="X32" s="30">
        <f t="shared" si="4"/>
        <v>322.08</v>
      </c>
      <c r="Y32" s="30">
        <v>607</v>
      </c>
      <c r="Z32" s="30"/>
      <c r="AA32" s="30">
        <f t="shared" si="5"/>
        <v>214.72</v>
      </c>
      <c r="AB32" s="47">
        <v>0.20499999999999999</v>
      </c>
      <c r="AC32" s="117">
        <f t="shared" si="6"/>
        <v>2200.8799999999997</v>
      </c>
      <c r="AD32" s="117"/>
      <c r="AE32" s="31">
        <f t="shared" si="7"/>
        <v>0</v>
      </c>
      <c r="AF32" s="32" t="s">
        <v>42</v>
      </c>
      <c r="AG32" s="123">
        <f t="shared" si="8"/>
        <v>8447.0939613866667</v>
      </c>
      <c r="AH32" s="30">
        <f t="shared" si="18"/>
        <v>5368</v>
      </c>
      <c r="AI32" s="30">
        <f>+(T32+W32+X32+Y32+AA32+AC32+AE32)*12+U32+V32+AG32+AH32+Z32</f>
        <v>214060.80062805334</v>
      </c>
      <c r="AJ32" s="30"/>
      <c r="AK32" s="33">
        <v>12</v>
      </c>
      <c r="AL32" s="34">
        <v>0.04</v>
      </c>
      <c r="AM32" s="33">
        <f>R32*AL32</f>
        <v>429.44</v>
      </c>
      <c r="AN32" s="33">
        <f t="shared" si="9"/>
        <v>5153.28</v>
      </c>
      <c r="AO32" s="33">
        <f t="shared" si="10"/>
        <v>71.573333333333323</v>
      </c>
      <c r="AP32" s="33">
        <f t="shared" si="11"/>
        <v>715.73333333333323</v>
      </c>
      <c r="AQ32" s="33">
        <f t="shared" si="12"/>
        <v>214.72</v>
      </c>
      <c r="AR32" s="35">
        <f t="shared" si="13"/>
        <v>463.79519999999997</v>
      </c>
      <c r="AS32" s="33">
        <f t="shared" si="14"/>
        <v>154.5984</v>
      </c>
      <c r="AT32" s="33">
        <f t="shared" si="15"/>
        <v>513.90569471999993</v>
      </c>
      <c r="AU32" s="33">
        <f t="shared" si="16"/>
        <v>103.0656</v>
      </c>
      <c r="AV32" s="33">
        <f>AN32*AB32</f>
        <v>1056.4223999999999</v>
      </c>
      <c r="AW32" s="33">
        <f>AN32*AD32</f>
        <v>0</v>
      </c>
      <c r="AX32" s="36">
        <f t="shared" si="17"/>
        <v>8447.0939613866667</v>
      </c>
    </row>
    <row r="33" spans="1:210" s="37" customFormat="1" ht="92.25" customHeight="1">
      <c r="A33" s="19">
        <v>17</v>
      </c>
      <c r="B33" s="20" t="s">
        <v>36</v>
      </c>
      <c r="C33" s="19">
        <v>13</v>
      </c>
      <c r="D33" s="21">
        <v>10</v>
      </c>
      <c r="E33" s="20" t="s">
        <v>90</v>
      </c>
      <c r="F33" s="21">
        <v>618</v>
      </c>
      <c r="G33" s="21"/>
      <c r="H33" s="22" t="s">
        <v>138</v>
      </c>
      <c r="I33" s="44" t="s">
        <v>62</v>
      </c>
      <c r="J33" s="45" t="s">
        <v>139</v>
      </c>
      <c r="K33" s="24">
        <v>37408</v>
      </c>
      <c r="L33" s="25">
        <v>3</v>
      </c>
      <c r="M33" s="26">
        <v>40</v>
      </c>
      <c r="N33" s="25" t="s">
        <v>57</v>
      </c>
      <c r="O33" s="74" t="s">
        <v>140</v>
      </c>
      <c r="P33" s="19">
        <v>1</v>
      </c>
      <c r="Q33" s="71" t="s">
        <v>124</v>
      </c>
      <c r="R33" s="27">
        <v>8141</v>
      </c>
      <c r="S33" s="49"/>
      <c r="T33" s="28">
        <f t="shared" si="0"/>
        <v>8141</v>
      </c>
      <c r="U33" s="29">
        <f t="shared" si="1"/>
        <v>1356.8333333333335</v>
      </c>
      <c r="V33" s="29">
        <f t="shared" si="2"/>
        <v>13568.333333333334</v>
      </c>
      <c r="W33" s="30">
        <f t="shared" si="3"/>
        <v>732.68999999999994</v>
      </c>
      <c r="X33" s="30">
        <f t="shared" si="4"/>
        <v>244.23</v>
      </c>
      <c r="Y33" s="30">
        <v>525</v>
      </c>
      <c r="Z33" s="30"/>
      <c r="AA33" s="30">
        <f t="shared" si="5"/>
        <v>162.82</v>
      </c>
      <c r="AB33" s="47">
        <v>0.20499999999999999</v>
      </c>
      <c r="AC33" s="117">
        <f t="shared" si="6"/>
        <v>1668.905</v>
      </c>
      <c r="AD33" s="117"/>
      <c r="AE33" s="31">
        <f t="shared" si="7"/>
        <v>0</v>
      </c>
      <c r="AF33" s="32" t="s">
        <v>42</v>
      </c>
      <c r="AG33" s="123">
        <f t="shared" si="8"/>
        <v>6405.3457469866662</v>
      </c>
      <c r="AH33" s="30">
        <f t="shared" si="18"/>
        <v>4070.5</v>
      </c>
      <c r="AI33" s="30">
        <f>+(T33+W33+X33+Y33+AA33+AC33+AE33)*12+U33+V33+AG33+AH33+Z33</f>
        <v>163096.75241365333</v>
      </c>
      <c r="AJ33" s="30"/>
      <c r="AK33" s="33">
        <v>12</v>
      </c>
      <c r="AL33" s="34">
        <v>0.04</v>
      </c>
      <c r="AM33" s="33">
        <f>R33*AL33</f>
        <v>325.64</v>
      </c>
      <c r="AN33" s="33">
        <f t="shared" si="9"/>
        <v>3907.68</v>
      </c>
      <c r="AO33" s="33">
        <f t="shared" si="10"/>
        <v>54.273333333333333</v>
      </c>
      <c r="AP33" s="33">
        <f t="shared" si="11"/>
        <v>542.73333333333335</v>
      </c>
      <c r="AQ33" s="33">
        <f t="shared" si="12"/>
        <v>162.82</v>
      </c>
      <c r="AR33" s="35">
        <f t="shared" si="13"/>
        <v>351.69119999999998</v>
      </c>
      <c r="AS33" s="33">
        <f t="shared" si="14"/>
        <v>117.23039999999999</v>
      </c>
      <c r="AT33" s="33">
        <f t="shared" si="15"/>
        <v>389.68948031999997</v>
      </c>
      <c r="AU33" s="33">
        <f t="shared" si="16"/>
        <v>78.153599999999997</v>
      </c>
      <c r="AV33" s="33">
        <f>AN33*AB33</f>
        <v>801.07439999999997</v>
      </c>
      <c r="AW33" s="33">
        <f>AN33*AD33</f>
        <v>0</v>
      </c>
      <c r="AX33" s="36">
        <f t="shared" si="17"/>
        <v>6405.3457469866662</v>
      </c>
      <c r="AY33" s="115"/>
    </row>
    <row r="34" spans="1:210" s="99" customFormat="1" ht="109.5" customHeight="1">
      <c r="A34" s="78">
        <v>4</v>
      </c>
      <c r="B34" s="79" t="s">
        <v>36</v>
      </c>
      <c r="C34" s="78">
        <v>13</v>
      </c>
      <c r="D34" s="80">
        <v>10</v>
      </c>
      <c r="E34" s="79" t="s">
        <v>60</v>
      </c>
      <c r="F34" s="80">
        <v>618</v>
      </c>
      <c r="G34" s="80"/>
      <c r="H34" s="82" t="s">
        <v>141</v>
      </c>
      <c r="I34" s="82" t="s">
        <v>38</v>
      </c>
      <c r="J34" s="100" t="s">
        <v>142</v>
      </c>
      <c r="K34" s="83">
        <v>39157</v>
      </c>
      <c r="L34" s="84">
        <v>21</v>
      </c>
      <c r="M34" s="78">
        <v>40</v>
      </c>
      <c r="N34" s="84" t="s">
        <v>45</v>
      </c>
      <c r="O34" s="85" t="s">
        <v>143</v>
      </c>
      <c r="P34" s="78">
        <v>1</v>
      </c>
      <c r="Q34" s="102" t="s">
        <v>54</v>
      </c>
      <c r="R34" s="87">
        <v>30883</v>
      </c>
      <c r="S34" s="103"/>
      <c r="T34" s="89">
        <f t="shared" si="0"/>
        <v>30883</v>
      </c>
      <c r="U34" s="90">
        <f t="shared" si="1"/>
        <v>5147.166666666667</v>
      </c>
      <c r="V34" s="90">
        <f t="shared" si="2"/>
        <v>51471.666666666672</v>
      </c>
      <c r="W34" s="91">
        <f t="shared" si="3"/>
        <v>2779.47</v>
      </c>
      <c r="X34" s="91">
        <f t="shared" si="4"/>
        <v>926.49</v>
      </c>
      <c r="Y34" s="91">
        <v>1184</v>
      </c>
      <c r="Z34" s="91">
        <f>'[1]gtos med mayo'!J37</f>
        <v>28687.56</v>
      </c>
      <c r="AA34" s="91">
        <f t="shared" si="5"/>
        <v>617.66</v>
      </c>
      <c r="AB34" s="92">
        <v>9.5000000000000001E-2</v>
      </c>
      <c r="AC34" s="93">
        <f t="shared" si="6"/>
        <v>2933.8850000000002</v>
      </c>
      <c r="AD34" s="94">
        <v>3.5000000000000003E-2</v>
      </c>
      <c r="AE34" s="93">
        <f t="shared" si="7"/>
        <v>1080.9050000000002</v>
      </c>
      <c r="AF34" s="95" t="s">
        <v>42</v>
      </c>
      <c r="AG34" s="91">
        <f t="shared" si="8"/>
        <v>0</v>
      </c>
      <c r="AH34" s="91">
        <f t="shared" si="18"/>
        <v>15441.5</v>
      </c>
      <c r="AI34" s="91">
        <f>+(T34+W34+X34+Y34+AA34+AC34+AE34)*12+U34+V34+AG34+AH34+Z34</f>
        <v>585612.81333333347</v>
      </c>
      <c r="AJ34" s="91"/>
      <c r="AK34" s="96">
        <v>12</v>
      </c>
      <c r="AL34" s="97">
        <v>0</v>
      </c>
      <c r="AM34" s="96">
        <f>R34*AL34</f>
        <v>0</v>
      </c>
      <c r="AN34" s="96">
        <f t="shared" si="9"/>
        <v>0</v>
      </c>
      <c r="AO34" s="96">
        <f t="shared" si="10"/>
        <v>0</v>
      </c>
      <c r="AP34" s="96">
        <f t="shared" si="11"/>
        <v>0</v>
      </c>
      <c r="AQ34" s="96">
        <f t="shared" si="12"/>
        <v>0</v>
      </c>
      <c r="AR34" s="96">
        <f t="shared" si="13"/>
        <v>0</v>
      </c>
      <c r="AS34" s="96">
        <f t="shared" si="14"/>
        <v>0</v>
      </c>
      <c r="AT34" s="96">
        <f t="shared" si="15"/>
        <v>0</v>
      </c>
      <c r="AU34" s="96">
        <f t="shared" si="16"/>
        <v>0</v>
      </c>
      <c r="AV34" s="96">
        <f>AN34*AB34</f>
        <v>0</v>
      </c>
      <c r="AW34" s="96">
        <f>AN34*AD34</f>
        <v>0</v>
      </c>
      <c r="AX34" s="98">
        <f t="shared" si="17"/>
        <v>0</v>
      </c>
      <c r="AY34" s="37"/>
      <c r="AZ34" s="37"/>
      <c r="BA34" s="37"/>
      <c r="BB34" s="3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7"/>
      <c r="BZ34" s="37"/>
      <c r="CA34" s="37"/>
      <c r="CB34" s="37"/>
      <c r="CC34" s="37"/>
      <c r="CD34" s="37"/>
      <c r="CE34" s="37"/>
      <c r="CF34" s="37"/>
      <c r="CG34" s="37"/>
      <c r="CH34" s="37"/>
      <c r="CI34" s="37"/>
      <c r="CJ34" s="37"/>
      <c r="CK34" s="37"/>
      <c r="CL34" s="37"/>
      <c r="CM34" s="37"/>
      <c r="CN34" s="37"/>
      <c r="CO34" s="37"/>
      <c r="CP34" s="37"/>
      <c r="CQ34" s="37"/>
      <c r="CR34" s="37"/>
      <c r="CS34" s="37"/>
      <c r="CT34" s="37"/>
      <c r="CU34" s="37"/>
      <c r="CV34" s="37"/>
      <c r="CW34" s="37"/>
      <c r="CX34" s="37"/>
      <c r="CY34" s="37"/>
      <c r="CZ34" s="37"/>
      <c r="DA34" s="37"/>
      <c r="DB34" s="37"/>
      <c r="DC34" s="37"/>
      <c r="DD34" s="37"/>
      <c r="DE34" s="37"/>
      <c r="DF34" s="37"/>
      <c r="DG34" s="37"/>
      <c r="DH34" s="37"/>
      <c r="DI34" s="37"/>
      <c r="DJ34" s="37"/>
      <c r="DK34" s="37"/>
      <c r="DL34" s="37"/>
      <c r="DM34" s="37"/>
      <c r="DN34" s="37"/>
      <c r="DO34" s="37"/>
      <c r="DP34" s="37"/>
      <c r="DQ34" s="37"/>
      <c r="DR34" s="37"/>
      <c r="DS34" s="37"/>
      <c r="DT34" s="37"/>
      <c r="DU34" s="37"/>
      <c r="DV34" s="37"/>
      <c r="DW34" s="37"/>
      <c r="DX34" s="37"/>
      <c r="DY34" s="37"/>
      <c r="DZ34" s="37"/>
      <c r="EA34" s="37"/>
      <c r="EB34" s="37"/>
      <c r="EC34" s="37"/>
      <c r="ED34" s="37"/>
      <c r="EE34" s="37"/>
      <c r="EF34" s="37"/>
      <c r="EG34" s="37"/>
      <c r="EH34" s="37"/>
      <c r="EI34" s="37"/>
      <c r="EJ34" s="37"/>
      <c r="EK34" s="37"/>
      <c r="EL34" s="37"/>
      <c r="EM34" s="37"/>
      <c r="EN34" s="37"/>
      <c r="EO34" s="37"/>
      <c r="EP34" s="37"/>
      <c r="EQ34" s="37"/>
      <c r="ER34" s="37"/>
      <c r="ES34" s="37"/>
      <c r="ET34" s="37"/>
      <c r="EU34" s="37"/>
      <c r="EV34" s="37"/>
      <c r="EW34" s="37"/>
      <c r="EX34" s="37"/>
      <c r="EY34" s="37"/>
      <c r="EZ34" s="37"/>
      <c r="FA34" s="37"/>
      <c r="FB34" s="37"/>
      <c r="FC34" s="37"/>
      <c r="FD34" s="37"/>
      <c r="FE34" s="37"/>
      <c r="FF34" s="37"/>
      <c r="FG34" s="37"/>
      <c r="FH34" s="37"/>
      <c r="FI34" s="37"/>
      <c r="FJ34" s="37"/>
      <c r="FK34" s="37"/>
      <c r="FL34" s="37"/>
      <c r="FM34" s="37"/>
      <c r="FN34" s="37"/>
      <c r="FO34" s="37"/>
      <c r="FP34" s="37"/>
      <c r="FQ34" s="37"/>
      <c r="FR34" s="37"/>
      <c r="FS34" s="37"/>
      <c r="FT34" s="37"/>
      <c r="FU34" s="37"/>
      <c r="FV34" s="37"/>
      <c r="FW34" s="37"/>
      <c r="FX34" s="37"/>
      <c r="FY34" s="37"/>
      <c r="FZ34" s="37"/>
      <c r="GA34" s="37"/>
      <c r="GB34" s="37"/>
      <c r="GC34" s="37"/>
      <c r="GD34" s="37"/>
      <c r="GE34" s="37"/>
      <c r="GF34" s="37"/>
      <c r="GG34" s="37"/>
      <c r="GH34" s="37"/>
      <c r="GI34" s="37"/>
      <c r="GJ34" s="37"/>
      <c r="GK34" s="37"/>
      <c r="GL34" s="37"/>
      <c r="GM34" s="37"/>
      <c r="GN34" s="37"/>
      <c r="GO34" s="37"/>
      <c r="GP34" s="37"/>
      <c r="GQ34" s="37"/>
      <c r="GR34" s="37"/>
      <c r="GS34" s="37"/>
      <c r="GT34" s="37"/>
      <c r="GU34" s="37"/>
      <c r="GV34" s="37"/>
      <c r="GW34" s="37"/>
      <c r="GX34" s="37"/>
      <c r="GY34" s="37"/>
      <c r="GZ34" s="37"/>
      <c r="HA34" s="37"/>
      <c r="HB34" s="37"/>
    </row>
    <row r="35" spans="1:210" ht="103.5" customHeight="1">
      <c r="A35" s="19">
        <v>3</v>
      </c>
      <c r="B35" s="20" t="s">
        <v>36</v>
      </c>
      <c r="C35" s="19">
        <v>13</v>
      </c>
      <c r="D35" s="21">
        <v>10</v>
      </c>
      <c r="E35" s="20" t="s">
        <v>60</v>
      </c>
      <c r="F35" s="21">
        <v>618</v>
      </c>
      <c r="G35" s="21"/>
      <c r="H35" s="22" t="s">
        <v>144</v>
      </c>
      <c r="I35" s="22" t="s">
        <v>38</v>
      </c>
      <c r="J35" s="43" t="s">
        <v>145</v>
      </c>
      <c r="K35" s="24">
        <v>38777</v>
      </c>
      <c r="L35" s="25">
        <v>15</v>
      </c>
      <c r="M35" s="26">
        <v>40</v>
      </c>
      <c r="N35" s="25" t="s">
        <v>57</v>
      </c>
      <c r="O35" s="74" t="s">
        <v>146</v>
      </c>
      <c r="P35" s="19">
        <v>1</v>
      </c>
      <c r="Q35" s="71" t="s">
        <v>147</v>
      </c>
      <c r="R35" s="27">
        <v>15125</v>
      </c>
      <c r="S35" s="39"/>
      <c r="T35" s="28">
        <f t="shared" si="0"/>
        <v>15125</v>
      </c>
      <c r="U35" s="29">
        <f t="shared" si="1"/>
        <v>2520.8333333333335</v>
      </c>
      <c r="V35" s="29">
        <f t="shared" si="2"/>
        <v>25208.333333333336</v>
      </c>
      <c r="W35" s="30">
        <f t="shared" si="3"/>
        <v>1361.25</v>
      </c>
      <c r="X35" s="40">
        <f t="shared" si="4"/>
        <v>453.75</v>
      </c>
      <c r="Y35" s="40">
        <v>750</v>
      </c>
      <c r="Z35" s="30">
        <f>'[1]gtos med mayo'!J38</f>
        <v>12125.609999999999</v>
      </c>
      <c r="AA35" s="30">
        <f t="shared" si="5"/>
        <v>302.5</v>
      </c>
      <c r="AB35" s="41">
        <v>0.17</v>
      </c>
      <c r="AC35" s="117">
        <f t="shared" si="6"/>
        <v>2571.25</v>
      </c>
      <c r="AD35" s="117"/>
      <c r="AE35" s="31">
        <f t="shared" si="7"/>
        <v>0</v>
      </c>
      <c r="AF35" s="42" t="s">
        <v>42</v>
      </c>
      <c r="AG35" s="123">
        <f t="shared" si="8"/>
        <v>11646.262906666667</v>
      </c>
      <c r="AH35" s="30">
        <f t="shared" si="18"/>
        <v>7562.5</v>
      </c>
      <c r="AI35" s="30">
        <f>+(T35+W35+X35+Y35+AA35+AC35+AE35)*12+U35+V35+AG35+AH35+Z35</f>
        <v>305828.53957333334</v>
      </c>
      <c r="AJ35" s="30"/>
      <c r="AK35" s="33">
        <v>12</v>
      </c>
      <c r="AL35" s="34">
        <v>0.04</v>
      </c>
      <c r="AM35" s="33">
        <f>R35*AL35</f>
        <v>605</v>
      </c>
      <c r="AN35" s="33">
        <f t="shared" si="9"/>
        <v>7260</v>
      </c>
      <c r="AO35" s="33">
        <f t="shared" si="10"/>
        <v>100.83333333333334</v>
      </c>
      <c r="AP35" s="33">
        <f t="shared" si="11"/>
        <v>1008.3333333333334</v>
      </c>
      <c r="AQ35" s="33">
        <f t="shared" si="12"/>
        <v>302.5</v>
      </c>
      <c r="AR35" s="35">
        <f t="shared" si="13"/>
        <v>653.4</v>
      </c>
      <c r="AS35" s="33">
        <f t="shared" si="14"/>
        <v>217.79999999999998</v>
      </c>
      <c r="AT35" s="33">
        <f t="shared" si="15"/>
        <v>723.99623999999994</v>
      </c>
      <c r="AU35" s="33">
        <f t="shared" si="16"/>
        <v>145.20000000000002</v>
      </c>
      <c r="AV35" s="33">
        <f>AN35*AB35</f>
        <v>1234.2</v>
      </c>
      <c r="AW35" s="33">
        <f>AN35*AD35</f>
        <v>0</v>
      </c>
      <c r="AX35" s="36">
        <f t="shared" si="17"/>
        <v>11646.262906666667</v>
      </c>
      <c r="AY35" s="37"/>
      <c r="AZ35" s="37"/>
      <c r="BA35" s="37"/>
      <c r="BB35" s="3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7"/>
      <c r="BZ35" s="37"/>
      <c r="CA35" s="37"/>
      <c r="CB35" s="37"/>
      <c r="CC35" s="37"/>
      <c r="CD35" s="37"/>
      <c r="CE35" s="37"/>
      <c r="CF35" s="37"/>
      <c r="CG35" s="37"/>
      <c r="CH35" s="37"/>
      <c r="CI35" s="37"/>
      <c r="CJ35" s="37"/>
      <c r="CK35" s="37"/>
      <c r="CL35" s="37"/>
      <c r="CM35" s="37"/>
      <c r="CN35" s="37"/>
      <c r="CO35" s="37"/>
      <c r="CP35" s="37"/>
      <c r="CQ35" s="37"/>
      <c r="CR35" s="37"/>
      <c r="CS35" s="37"/>
      <c r="CT35" s="37"/>
      <c r="CU35" s="37"/>
      <c r="CV35" s="37"/>
      <c r="CW35" s="37"/>
      <c r="CX35" s="37"/>
      <c r="CY35" s="37"/>
      <c r="CZ35" s="37"/>
      <c r="DA35" s="37"/>
      <c r="DB35" s="37"/>
      <c r="DC35" s="37"/>
      <c r="DD35" s="37"/>
      <c r="DE35" s="37"/>
      <c r="DF35" s="37"/>
      <c r="DG35" s="37"/>
      <c r="DH35" s="37"/>
      <c r="DI35" s="37"/>
      <c r="DJ35" s="37"/>
      <c r="DK35" s="37"/>
      <c r="DL35" s="37"/>
      <c r="DM35" s="37"/>
      <c r="DN35" s="37"/>
      <c r="DO35" s="37"/>
      <c r="DP35" s="37"/>
      <c r="DQ35" s="37"/>
      <c r="DR35" s="37"/>
      <c r="DS35" s="37"/>
      <c r="DT35" s="37"/>
      <c r="DU35" s="37"/>
      <c r="DV35" s="37"/>
      <c r="DW35" s="37"/>
      <c r="DX35" s="37"/>
      <c r="DY35" s="37"/>
      <c r="DZ35" s="37"/>
      <c r="EA35" s="37"/>
      <c r="EB35" s="37"/>
      <c r="EC35" s="37"/>
      <c r="ED35" s="37"/>
      <c r="EE35" s="37"/>
      <c r="EF35" s="37"/>
      <c r="EG35" s="37"/>
      <c r="EH35" s="37"/>
      <c r="EI35" s="37"/>
      <c r="EJ35" s="37"/>
      <c r="EK35" s="37"/>
      <c r="EL35" s="37"/>
      <c r="EM35" s="37"/>
      <c r="EN35" s="37"/>
      <c r="EO35" s="37"/>
      <c r="EP35" s="37"/>
      <c r="EQ35" s="37"/>
      <c r="ER35" s="37"/>
      <c r="ES35" s="37"/>
      <c r="ET35" s="37"/>
      <c r="EU35" s="37"/>
      <c r="EV35" s="37"/>
      <c r="EW35" s="37"/>
      <c r="EX35" s="37"/>
      <c r="EY35" s="37"/>
      <c r="EZ35" s="37"/>
      <c r="FA35" s="37"/>
      <c r="FB35" s="37"/>
      <c r="FC35" s="37"/>
      <c r="FD35" s="37"/>
      <c r="FE35" s="37"/>
      <c r="FF35" s="37"/>
      <c r="FG35" s="37"/>
      <c r="FH35" s="37"/>
      <c r="FI35" s="37"/>
      <c r="FJ35" s="37"/>
      <c r="FK35" s="37"/>
      <c r="FL35" s="37"/>
      <c r="FM35" s="37"/>
      <c r="FN35" s="37"/>
      <c r="FO35" s="37"/>
      <c r="FP35" s="37"/>
      <c r="FQ35" s="37"/>
      <c r="FR35" s="37"/>
      <c r="FS35" s="37"/>
      <c r="FT35" s="37"/>
      <c r="FU35" s="37"/>
      <c r="FV35" s="37"/>
      <c r="FW35" s="37"/>
      <c r="FX35" s="37"/>
      <c r="FY35" s="37"/>
      <c r="FZ35" s="37"/>
      <c r="GA35" s="37"/>
      <c r="GB35" s="37"/>
      <c r="GC35" s="37"/>
      <c r="GD35" s="37"/>
      <c r="GE35" s="37"/>
      <c r="GF35" s="37"/>
      <c r="GG35" s="37"/>
      <c r="GH35" s="37"/>
      <c r="GI35" s="37"/>
      <c r="GJ35" s="37"/>
      <c r="GK35" s="37"/>
      <c r="GL35" s="37"/>
      <c r="GM35" s="37"/>
      <c r="GN35" s="37"/>
      <c r="GO35" s="37"/>
      <c r="GP35" s="37"/>
      <c r="GQ35" s="37"/>
      <c r="GR35" s="37"/>
      <c r="GS35" s="37"/>
      <c r="GT35" s="37"/>
      <c r="GU35" s="37"/>
      <c r="GV35" s="37"/>
      <c r="GW35" s="37"/>
      <c r="GX35" s="37"/>
      <c r="GY35" s="37"/>
      <c r="GZ35" s="37"/>
      <c r="HA35" s="37"/>
      <c r="HB35" s="37"/>
    </row>
    <row r="36" spans="1:210" s="37" customFormat="1" ht="99.75" customHeight="1">
      <c r="A36" s="19">
        <v>7</v>
      </c>
      <c r="B36" s="20" t="s">
        <v>36</v>
      </c>
      <c r="C36" s="19">
        <v>13</v>
      </c>
      <c r="D36" s="21">
        <v>10</v>
      </c>
      <c r="E36" s="20" t="s">
        <v>60</v>
      </c>
      <c r="F36" s="21">
        <v>618</v>
      </c>
      <c r="G36" s="21"/>
      <c r="H36" s="22" t="s">
        <v>151</v>
      </c>
      <c r="I36" s="22" t="s">
        <v>62</v>
      </c>
      <c r="J36" s="43" t="s">
        <v>152</v>
      </c>
      <c r="K36" s="24">
        <v>39384</v>
      </c>
      <c r="L36" s="25">
        <v>14</v>
      </c>
      <c r="M36" s="26">
        <v>40</v>
      </c>
      <c r="N36" s="25" t="s">
        <v>57</v>
      </c>
      <c r="O36" s="74" t="s">
        <v>150</v>
      </c>
      <c r="P36" s="19">
        <v>1</v>
      </c>
      <c r="Q36" s="71" t="s">
        <v>147</v>
      </c>
      <c r="R36" s="27">
        <v>13666</v>
      </c>
      <c r="S36" s="39"/>
      <c r="T36" s="28">
        <f t="shared" si="0"/>
        <v>13666</v>
      </c>
      <c r="U36" s="29">
        <f t="shared" si="1"/>
        <v>2277.666666666667</v>
      </c>
      <c r="V36" s="29">
        <f t="shared" si="2"/>
        <v>22776.666666666668</v>
      </c>
      <c r="W36" s="30">
        <f t="shared" si="3"/>
        <v>1229.94</v>
      </c>
      <c r="X36" s="40">
        <f t="shared" si="4"/>
        <v>409.97999999999996</v>
      </c>
      <c r="Y36" s="40">
        <v>706</v>
      </c>
      <c r="Z36" s="40"/>
      <c r="AA36" s="30">
        <f t="shared" si="5"/>
        <v>273.32</v>
      </c>
      <c r="AB36" s="47">
        <v>0.18</v>
      </c>
      <c r="AC36" s="117">
        <f t="shared" si="6"/>
        <v>2459.88</v>
      </c>
      <c r="AD36" s="117"/>
      <c r="AE36" s="31">
        <f t="shared" si="7"/>
        <v>0</v>
      </c>
      <c r="AF36" s="42" t="s">
        <v>42</v>
      </c>
      <c r="AG36" s="123">
        <f t="shared" si="8"/>
        <v>10588.428461653333</v>
      </c>
      <c r="AH36" s="30">
        <f t="shared" si="18"/>
        <v>6833</v>
      </c>
      <c r="AI36" s="30">
        <f>+(T36+W36+X36+Y36+AA36+AC36+AE36)*12+U36+V36+AG36+AH36+Z36</f>
        <v>267417.20179498661</v>
      </c>
      <c r="AJ36" s="30"/>
      <c r="AK36" s="33">
        <v>12</v>
      </c>
      <c r="AL36" s="34">
        <v>0.04</v>
      </c>
      <c r="AM36" s="33">
        <f>R36*AL36</f>
        <v>546.64</v>
      </c>
      <c r="AN36" s="33">
        <f t="shared" si="9"/>
        <v>6559.68</v>
      </c>
      <c r="AO36" s="33">
        <f t="shared" si="10"/>
        <v>91.106666666666669</v>
      </c>
      <c r="AP36" s="33">
        <f t="shared" si="11"/>
        <v>911.06666666666672</v>
      </c>
      <c r="AQ36" s="33">
        <f t="shared" si="12"/>
        <v>273.32</v>
      </c>
      <c r="AR36" s="35">
        <f t="shared" si="13"/>
        <v>590.37120000000004</v>
      </c>
      <c r="AS36" s="33">
        <f t="shared" si="14"/>
        <v>196.79040000000001</v>
      </c>
      <c r="AT36" s="33">
        <f t="shared" si="15"/>
        <v>654.15752831999998</v>
      </c>
      <c r="AU36" s="33">
        <f t="shared" si="16"/>
        <v>131.1936</v>
      </c>
      <c r="AV36" s="33">
        <f>AN36*AB36</f>
        <v>1180.7424000000001</v>
      </c>
      <c r="AW36" s="33">
        <f>AN36*AD36</f>
        <v>0</v>
      </c>
      <c r="AX36" s="36">
        <f t="shared" si="17"/>
        <v>10588.428461653333</v>
      </c>
    </row>
    <row r="37" spans="1:210" ht="108" customHeight="1">
      <c r="A37" s="19">
        <v>8</v>
      </c>
      <c r="B37" s="20" t="s">
        <v>36</v>
      </c>
      <c r="C37" s="19">
        <v>13</v>
      </c>
      <c r="D37" s="21">
        <v>10</v>
      </c>
      <c r="E37" s="20" t="s">
        <v>51</v>
      </c>
      <c r="F37" s="21">
        <v>618</v>
      </c>
      <c r="G37" s="21"/>
      <c r="H37" s="22" t="s">
        <v>153</v>
      </c>
      <c r="I37" s="22" t="s">
        <v>38</v>
      </c>
      <c r="J37" s="38" t="s">
        <v>154</v>
      </c>
      <c r="K37" s="24">
        <v>39114</v>
      </c>
      <c r="L37" s="25">
        <v>14</v>
      </c>
      <c r="M37" s="26">
        <v>40</v>
      </c>
      <c r="N37" s="25" t="s">
        <v>57</v>
      </c>
      <c r="O37" s="74" t="s">
        <v>155</v>
      </c>
      <c r="P37" s="19">
        <v>1</v>
      </c>
      <c r="Q37" s="71" t="s">
        <v>147</v>
      </c>
      <c r="R37" s="27">
        <v>13666</v>
      </c>
      <c r="S37" s="39"/>
      <c r="T37" s="28">
        <f t="shared" si="0"/>
        <v>13666</v>
      </c>
      <c r="U37" s="29">
        <f t="shared" si="1"/>
        <v>2277.666666666667</v>
      </c>
      <c r="V37" s="29">
        <f t="shared" si="2"/>
        <v>22776.666666666668</v>
      </c>
      <c r="W37" s="30">
        <f t="shared" si="3"/>
        <v>1229.94</v>
      </c>
      <c r="X37" s="40">
        <f t="shared" si="4"/>
        <v>409.97999999999996</v>
      </c>
      <c r="Y37" s="40">
        <v>706</v>
      </c>
      <c r="Z37" s="40"/>
      <c r="AA37" s="30">
        <f t="shared" si="5"/>
        <v>273.32</v>
      </c>
      <c r="AB37" s="47">
        <v>0.18</v>
      </c>
      <c r="AC37" s="117">
        <f t="shared" si="6"/>
        <v>2459.88</v>
      </c>
      <c r="AD37" s="117"/>
      <c r="AE37" s="31">
        <f t="shared" si="7"/>
        <v>0</v>
      </c>
      <c r="AF37" s="42" t="s">
        <v>42</v>
      </c>
      <c r="AG37" s="123">
        <f t="shared" si="8"/>
        <v>10588.428461653333</v>
      </c>
      <c r="AH37" s="30">
        <f t="shared" si="18"/>
        <v>6833</v>
      </c>
      <c r="AI37" s="30">
        <f>+(T37+W37+X37+Y37+AA37+AC37+AE37)*12+U37+V37+AG37+AH37+Z37</f>
        <v>267417.20179498661</v>
      </c>
      <c r="AJ37" s="30"/>
      <c r="AK37" s="33">
        <v>12</v>
      </c>
      <c r="AL37" s="34">
        <v>0.04</v>
      </c>
      <c r="AM37" s="33">
        <f>R37*AL37</f>
        <v>546.64</v>
      </c>
      <c r="AN37" s="33">
        <f t="shared" si="9"/>
        <v>6559.68</v>
      </c>
      <c r="AO37" s="33">
        <f t="shared" si="10"/>
        <v>91.106666666666669</v>
      </c>
      <c r="AP37" s="33">
        <f t="shared" si="11"/>
        <v>911.06666666666672</v>
      </c>
      <c r="AQ37" s="33">
        <f t="shared" si="12"/>
        <v>273.32</v>
      </c>
      <c r="AR37" s="35">
        <f t="shared" si="13"/>
        <v>590.37120000000004</v>
      </c>
      <c r="AS37" s="33">
        <f t="shared" si="14"/>
        <v>196.79040000000001</v>
      </c>
      <c r="AT37" s="33">
        <f t="shared" si="15"/>
        <v>654.15752831999998</v>
      </c>
      <c r="AU37" s="33">
        <f t="shared" si="16"/>
        <v>131.1936</v>
      </c>
      <c r="AV37" s="33">
        <f>AN37*AB37</f>
        <v>1180.7424000000001</v>
      </c>
      <c r="AW37" s="33">
        <f>AN37*AD37</f>
        <v>0</v>
      </c>
      <c r="AX37" s="36">
        <f t="shared" si="17"/>
        <v>10588.428461653333</v>
      </c>
      <c r="AY37" s="37"/>
      <c r="AZ37" s="37"/>
      <c r="BA37" s="37"/>
      <c r="BB37" s="37"/>
      <c r="BC37" s="37"/>
      <c r="BD37" s="37"/>
      <c r="BE37" s="37"/>
      <c r="BF37" s="37"/>
      <c r="BG37" s="37"/>
      <c r="BH37" s="37"/>
      <c r="BI37" s="37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7"/>
      <c r="BZ37" s="37"/>
      <c r="CA37" s="37"/>
      <c r="CB37" s="37"/>
      <c r="CC37" s="37"/>
      <c r="CD37" s="37"/>
      <c r="CE37" s="37"/>
      <c r="CF37" s="37"/>
      <c r="CG37" s="37"/>
      <c r="CH37" s="37"/>
      <c r="CI37" s="37"/>
      <c r="CJ37" s="37"/>
      <c r="CK37" s="37"/>
      <c r="CL37" s="37"/>
      <c r="CM37" s="37"/>
      <c r="CN37" s="37"/>
      <c r="CO37" s="37"/>
      <c r="CP37" s="37"/>
      <c r="CQ37" s="37"/>
      <c r="CR37" s="37"/>
      <c r="CS37" s="37"/>
      <c r="CT37" s="37"/>
      <c r="CU37" s="37"/>
      <c r="CV37" s="37"/>
      <c r="CW37" s="37"/>
      <c r="CX37" s="37"/>
      <c r="CY37" s="37"/>
      <c r="CZ37" s="37"/>
      <c r="DA37" s="37"/>
      <c r="DB37" s="37"/>
      <c r="DC37" s="37"/>
      <c r="DD37" s="37"/>
      <c r="DE37" s="37"/>
      <c r="DF37" s="37"/>
      <c r="DG37" s="37"/>
      <c r="DH37" s="37"/>
      <c r="DI37" s="37"/>
      <c r="DJ37" s="37"/>
      <c r="DK37" s="37"/>
      <c r="DL37" s="37"/>
      <c r="DM37" s="37"/>
      <c r="DN37" s="37"/>
      <c r="DO37" s="37"/>
      <c r="DP37" s="37"/>
      <c r="DQ37" s="37"/>
      <c r="DR37" s="37"/>
      <c r="DS37" s="37"/>
      <c r="DT37" s="37"/>
      <c r="DU37" s="37"/>
      <c r="DV37" s="37"/>
      <c r="DW37" s="37"/>
      <c r="DX37" s="37"/>
      <c r="DY37" s="37"/>
      <c r="DZ37" s="37"/>
      <c r="EA37" s="37"/>
      <c r="EB37" s="37"/>
      <c r="EC37" s="37"/>
      <c r="ED37" s="37"/>
      <c r="EE37" s="37"/>
      <c r="EF37" s="37"/>
      <c r="EG37" s="37"/>
      <c r="EH37" s="37"/>
      <c r="EI37" s="37"/>
      <c r="EJ37" s="37"/>
      <c r="EK37" s="37"/>
      <c r="EL37" s="37"/>
      <c r="EM37" s="37"/>
      <c r="EN37" s="37"/>
      <c r="EO37" s="37"/>
      <c r="EP37" s="37"/>
      <c r="EQ37" s="37"/>
      <c r="ER37" s="37"/>
      <c r="ES37" s="37"/>
      <c r="ET37" s="37"/>
      <c r="EU37" s="37"/>
      <c r="EV37" s="37"/>
      <c r="EW37" s="37"/>
      <c r="EX37" s="37"/>
      <c r="EY37" s="37"/>
      <c r="EZ37" s="37"/>
      <c r="FA37" s="37"/>
      <c r="FB37" s="37"/>
      <c r="FC37" s="37"/>
      <c r="FD37" s="37"/>
      <c r="FE37" s="37"/>
      <c r="FF37" s="37"/>
      <c r="FG37" s="37"/>
      <c r="FH37" s="37"/>
      <c r="FI37" s="37"/>
      <c r="FJ37" s="37"/>
      <c r="FK37" s="37"/>
      <c r="FL37" s="37"/>
      <c r="FM37" s="37"/>
      <c r="FN37" s="37"/>
      <c r="FO37" s="37"/>
      <c r="FP37" s="37"/>
      <c r="FQ37" s="37"/>
      <c r="FR37" s="37"/>
      <c r="FS37" s="37"/>
      <c r="FT37" s="37"/>
      <c r="FU37" s="37"/>
      <c r="FV37" s="37"/>
      <c r="FW37" s="37"/>
      <c r="FX37" s="37"/>
      <c r="FY37" s="37"/>
      <c r="FZ37" s="37"/>
      <c r="GA37" s="37"/>
      <c r="GB37" s="37"/>
      <c r="GC37" s="37"/>
      <c r="GD37" s="37"/>
      <c r="GE37" s="37"/>
      <c r="GF37" s="37"/>
      <c r="GG37" s="37"/>
      <c r="GH37" s="37"/>
      <c r="GI37" s="37"/>
      <c r="GJ37" s="37"/>
      <c r="GK37" s="37"/>
      <c r="GL37" s="37"/>
      <c r="GM37" s="37"/>
      <c r="GN37" s="37"/>
      <c r="GO37" s="37"/>
      <c r="GP37" s="37"/>
      <c r="GQ37" s="37"/>
      <c r="GR37" s="37"/>
      <c r="GS37" s="37"/>
      <c r="GT37" s="37"/>
      <c r="GU37" s="37"/>
      <c r="GV37" s="37"/>
      <c r="GW37" s="37"/>
      <c r="GX37" s="37"/>
      <c r="GY37" s="37"/>
      <c r="GZ37" s="37"/>
      <c r="HA37" s="37"/>
      <c r="HB37" s="37"/>
    </row>
    <row r="38" spans="1:210" s="37" customFormat="1" ht="120.75" customHeight="1">
      <c r="A38" s="19">
        <v>9</v>
      </c>
      <c r="B38" s="20" t="s">
        <v>36</v>
      </c>
      <c r="C38" s="19">
        <v>13</v>
      </c>
      <c r="D38" s="21">
        <v>10</v>
      </c>
      <c r="E38" s="20" t="s">
        <v>37</v>
      </c>
      <c r="F38" s="21">
        <v>618</v>
      </c>
      <c r="G38" s="21"/>
      <c r="H38" s="22" t="s">
        <v>148</v>
      </c>
      <c r="I38" s="22" t="s">
        <v>38</v>
      </c>
      <c r="J38" s="43" t="s">
        <v>149</v>
      </c>
      <c r="K38" s="24">
        <v>38777</v>
      </c>
      <c r="L38" s="25">
        <v>14</v>
      </c>
      <c r="M38" s="26">
        <v>40</v>
      </c>
      <c r="N38" s="25" t="s">
        <v>57</v>
      </c>
      <c r="O38" s="74" t="s">
        <v>150</v>
      </c>
      <c r="P38" s="19">
        <v>1</v>
      </c>
      <c r="Q38" s="71" t="s">
        <v>147</v>
      </c>
      <c r="R38" s="27">
        <v>13666</v>
      </c>
      <c r="S38" s="39"/>
      <c r="T38" s="28">
        <f t="shared" si="0"/>
        <v>13666</v>
      </c>
      <c r="U38" s="29">
        <f t="shared" si="1"/>
        <v>2277.666666666667</v>
      </c>
      <c r="V38" s="29">
        <f t="shared" si="2"/>
        <v>22776.666666666668</v>
      </c>
      <c r="W38" s="30">
        <f t="shared" si="3"/>
        <v>1229.94</v>
      </c>
      <c r="X38" s="40">
        <f t="shared" si="4"/>
        <v>409.97999999999996</v>
      </c>
      <c r="Y38" s="40">
        <v>706</v>
      </c>
      <c r="Z38" s="40"/>
      <c r="AA38" s="30">
        <f t="shared" si="5"/>
        <v>273.32</v>
      </c>
      <c r="AB38" s="47">
        <v>0.18</v>
      </c>
      <c r="AC38" s="117">
        <f t="shared" si="6"/>
        <v>2459.88</v>
      </c>
      <c r="AD38" s="117"/>
      <c r="AE38" s="31">
        <f t="shared" si="7"/>
        <v>0</v>
      </c>
      <c r="AF38" s="42" t="s">
        <v>42</v>
      </c>
      <c r="AG38" s="123">
        <f t="shared" si="8"/>
        <v>10588.428461653333</v>
      </c>
      <c r="AH38" s="30">
        <f t="shared" si="18"/>
        <v>6833</v>
      </c>
      <c r="AI38" s="30">
        <f>+(T38+W38+X38+Y38+AA38+AC38+AE38)*12+U38+V38+AG38+AH38+Z38</f>
        <v>267417.20179498661</v>
      </c>
      <c r="AJ38" s="30"/>
      <c r="AK38" s="33">
        <v>12</v>
      </c>
      <c r="AL38" s="34">
        <v>0.04</v>
      </c>
      <c r="AM38" s="33">
        <f>R38*AL38</f>
        <v>546.64</v>
      </c>
      <c r="AN38" s="33">
        <f t="shared" si="9"/>
        <v>6559.68</v>
      </c>
      <c r="AO38" s="33">
        <f t="shared" si="10"/>
        <v>91.106666666666669</v>
      </c>
      <c r="AP38" s="33">
        <f t="shared" si="11"/>
        <v>911.06666666666672</v>
      </c>
      <c r="AQ38" s="33">
        <f t="shared" si="12"/>
        <v>273.32</v>
      </c>
      <c r="AR38" s="35">
        <f t="shared" si="13"/>
        <v>590.37120000000004</v>
      </c>
      <c r="AS38" s="33">
        <f t="shared" si="14"/>
        <v>196.79040000000001</v>
      </c>
      <c r="AT38" s="33">
        <f t="shared" si="15"/>
        <v>654.15752831999998</v>
      </c>
      <c r="AU38" s="33">
        <f t="shared" si="16"/>
        <v>131.1936</v>
      </c>
      <c r="AV38" s="33">
        <f>AN38*AB38</f>
        <v>1180.7424000000001</v>
      </c>
      <c r="AW38" s="33">
        <f>AN38*AD38</f>
        <v>0</v>
      </c>
      <c r="AX38" s="36">
        <f t="shared" si="17"/>
        <v>10588.428461653333</v>
      </c>
    </row>
    <row r="39" spans="1:210" s="99" customFormat="1" ht="105" customHeight="1">
      <c r="A39" s="78">
        <v>6</v>
      </c>
      <c r="B39" s="79" t="s">
        <v>36</v>
      </c>
      <c r="C39" s="78">
        <v>13</v>
      </c>
      <c r="D39" s="80">
        <v>10</v>
      </c>
      <c r="E39" s="79" t="s">
        <v>90</v>
      </c>
      <c r="F39" s="80">
        <v>618</v>
      </c>
      <c r="G39" s="80"/>
      <c r="H39" s="81" t="s">
        <v>156</v>
      </c>
      <c r="I39" s="81" t="s">
        <v>38</v>
      </c>
      <c r="J39" s="100" t="s">
        <v>157</v>
      </c>
      <c r="K39" s="83">
        <v>39874</v>
      </c>
      <c r="L39" s="84">
        <v>19</v>
      </c>
      <c r="M39" s="78">
        <v>40</v>
      </c>
      <c r="N39" s="84" t="s">
        <v>45</v>
      </c>
      <c r="O39" s="85" t="s">
        <v>158</v>
      </c>
      <c r="P39" s="78">
        <v>1</v>
      </c>
      <c r="Q39" s="102" t="s">
        <v>54</v>
      </c>
      <c r="R39" s="87">
        <v>24533</v>
      </c>
      <c r="S39" s="103"/>
      <c r="T39" s="89">
        <f t="shared" si="0"/>
        <v>24533</v>
      </c>
      <c r="U39" s="90">
        <f t="shared" si="1"/>
        <v>4088.833333333333</v>
      </c>
      <c r="V39" s="90">
        <f t="shared" si="2"/>
        <v>40888.333333333336</v>
      </c>
      <c r="W39" s="91">
        <f t="shared" si="3"/>
        <v>2207.9699999999998</v>
      </c>
      <c r="X39" s="91">
        <f t="shared" si="4"/>
        <v>735.99</v>
      </c>
      <c r="Y39" s="91">
        <v>1001</v>
      </c>
      <c r="Z39" s="91"/>
      <c r="AA39" s="91">
        <f t="shared" si="5"/>
        <v>490.66</v>
      </c>
      <c r="AB39" s="92">
        <v>9.5000000000000001E-2</v>
      </c>
      <c r="AC39" s="93">
        <f t="shared" si="6"/>
        <v>2330.6350000000002</v>
      </c>
      <c r="AD39" s="94">
        <v>3.5000000000000003E-2</v>
      </c>
      <c r="AE39" s="93">
        <f t="shared" si="7"/>
        <v>858.65500000000009</v>
      </c>
      <c r="AF39" s="95" t="s">
        <v>42</v>
      </c>
      <c r="AG39" s="91">
        <f t="shared" si="8"/>
        <v>0</v>
      </c>
      <c r="AH39" s="91">
        <f t="shared" si="18"/>
        <v>12266.5</v>
      </c>
      <c r="AI39" s="91">
        <f>+(T39+W39+X39+Y39+AA39+AC39+AE39)*12+U39+V39+AG39+AH39+Z39</f>
        <v>443138.58666666667</v>
      </c>
      <c r="AJ39" s="91"/>
      <c r="AK39" s="96">
        <v>12</v>
      </c>
      <c r="AL39" s="97">
        <v>0</v>
      </c>
      <c r="AM39" s="96">
        <f>R39*AL39</f>
        <v>0</v>
      </c>
      <c r="AN39" s="96">
        <f t="shared" si="9"/>
        <v>0</v>
      </c>
      <c r="AO39" s="96">
        <f t="shared" si="10"/>
        <v>0</v>
      </c>
      <c r="AP39" s="96">
        <f t="shared" si="11"/>
        <v>0</v>
      </c>
      <c r="AQ39" s="96">
        <f t="shared" si="12"/>
        <v>0</v>
      </c>
      <c r="AR39" s="96">
        <f t="shared" si="13"/>
        <v>0</v>
      </c>
      <c r="AS39" s="96">
        <f t="shared" si="14"/>
        <v>0</v>
      </c>
      <c r="AT39" s="96">
        <f t="shared" si="15"/>
        <v>0</v>
      </c>
      <c r="AU39" s="96">
        <f t="shared" si="16"/>
        <v>0</v>
      </c>
      <c r="AV39" s="96">
        <f>AN39*AB39</f>
        <v>0</v>
      </c>
      <c r="AW39" s="96">
        <f>AN39*AD39</f>
        <v>0</v>
      </c>
      <c r="AX39" s="98">
        <f t="shared" si="17"/>
        <v>0</v>
      </c>
      <c r="AY39" s="37"/>
      <c r="AZ39" s="37"/>
      <c r="BA39" s="37"/>
      <c r="BB39" s="37"/>
      <c r="BC39" s="37"/>
      <c r="BD39" s="37"/>
      <c r="BE39" s="37"/>
      <c r="BF39" s="37"/>
      <c r="BG39" s="37"/>
      <c r="BH39" s="37"/>
      <c r="BI39" s="3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7"/>
      <c r="BZ39" s="37"/>
      <c r="CA39" s="37"/>
      <c r="CB39" s="37"/>
      <c r="CC39" s="37"/>
      <c r="CD39" s="37"/>
      <c r="CE39" s="37"/>
      <c r="CF39" s="37"/>
      <c r="CG39" s="37"/>
      <c r="CH39" s="37"/>
      <c r="CI39" s="37"/>
      <c r="CJ39" s="37"/>
      <c r="CK39" s="37"/>
      <c r="CL39" s="37"/>
      <c r="CM39" s="37"/>
      <c r="CN39" s="37"/>
      <c r="CO39" s="37"/>
      <c r="CP39" s="37"/>
      <c r="CQ39" s="37"/>
      <c r="CR39" s="37"/>
      <c r="CS39" s="37"/>
      <c r="CT39" s="37"/>
      <c r="CU39" s="37"/>
      <c r="CV39" s="37"/>
      <c r="CW39" s="37"/>
      <c r="CX39" s="37"/>
      <c r="CY39" s="37"/>
      <c r="CZ39" s="37"/>
      <c r="DA39" s="37"/>
      <c r="DB39" s="37"/>
      <c r="DC39" s="37"/>
      <c r="DD39" s="37"/>
      <c r="DE39" s="37"/>
      <c r="DF39" s="37"/>
      <c r="DG39" s="37"/>
      <c r="DH39" s="37"/>
      <c r="DI39" s="37"/>
      <c r="DJ39" s="37"/>
      <c r="DK39" s="37"/>
      <c r="DL39" s="37"/>
      <c r="DM39" s="37"/>
      <c r="DN39" s="37"/>
      <c r="DO39" s="37"/>
      <c r="DP39" s="37"/>
      <c r="DQ39" s="37"/>
      <c r="DR39" s="37"/>
      <c r="DS39" s="37"/>
      <c r="DT39" s="37"/>
      <c r="DU39" s="37"/>
      <c r="DV39" s="37"/>
      <c r="DW39" s="37"/>
      <c r="DX39" s="37"/>
      <c r="DY39" s="37"/>
      <c r="DZ39" s="37"/>
      <c r="EA39" s="37"/>
      <c r="EB39" s="37"/>
      <c r="EC39" s="37"/>
      <c r="ED39" s="37"/>
      <c r="EE39" s="37"/>
      <c r="EF39" s="37"/>
      <c r="EG39" s="37"/>
      <c r="EH39" s="37"/>
      <c r="EI39" s="37"/>
      <c r="EJ39" s="37"/>
      <c r="EK39" s="37"/>
      <c r="EL39" s="37"/>
      <c r="EM39" s="37"/>
      <c r="EN39" s="37"/>
      <c r="EO39" s="37"/>
      <c r="EP39" s="37"/>
      <c r="EQ39" s="37"/>
      <c r="ER39" s="37"/>
      <c r="ES39" s="37"/>
      <c r="ET39" s="37"/>
      <c r="EU39" s="37"/>
      <c r="EV39" s="37"/>
      <c r="EW39" s="37"/>
      <c r="EX39" s="37"/>
      <c r="EY39" s="37"/>
      <c r="EZ39" s="37"/>
      <c r="FA39" s="37"/>
      <c r="FB39" s="37"/>
      <c r="FC39" s="37"/>
      <c r="FD39" s="37"/>
      <c r="FE39" s="37"/>
      <c r="FF39" s="37"/>
      <c r="FG39" s="37"/>
      <c r="FH39" s="37"/>
      <c r="FI39" s="37"/>
      <c r="FJ39" s="37"/>
      <c r="FK39" s="37"/>
      <c r="FL39" s="37"/>
      <c r="FM39" s="37"/>
      <c r="FN39" s="37"/>
      <c r="FO39" s="37"/>
      <c r="FP39" s="37"/>
      <c r="FQ39" s="37"/>
      <c r="FR39" s="37"/>
      <c r="FS39" s="37"/>
      <c r="FT39" s="37"/>
      <c r="FU39" s="37"/>
      <c r="FV39" s="37"/>
      <c r="FW39" s="37"/>
      <c r="FX39" s="37"/>
      <c r="FY39" s="37"/>
      <c r="FZ39" s="37"/>
      <c r="GA39" s="37"/>
      <c r="GB39" s="37"/>
      <c r="GC39" s="37"/>
      <c r="GD39" s="37"/>
      <c r="GE39" s="37"/>
      <c r="GF39" s="37"/>
      <c r="GG39" s="37"/>
      <c r="GH39" s="37"/>
      <c r="GI39" s="37"/>
      <c r="GJ39" s="37"/>
      <c r="GK39" s="37"/>
      <c r="GL39" s="37"/>
      <c r="GM39" s="37"/>
      <c r="GN39" s="37"/>
      <c r="GO39" s="37"/>
      <c r="GP39" s="37"/>
      <c r="GQ39" s="37"/>
      <c r="GR39" s="37"/>
      <c r="GS39" s="37"/>
      <c r="GT39" s="37"/>
      <c r="GU39" s="37"/>
      <c r="GV39" s="37"/>
      <c r="GW39" s="37"/>
      <c r="GX39" s="37"/>
      <c r="GY39" s="37"/>
      <c r="GZ39" s="37"/>
      <c r="HA39" s="37"/>
      <c r="HB39" s="37"/>
    </row>
    <row r="40" spans="1:210" s="37" customFormat="1" ht="92.25" customHeight="1">
      <c r="A40" s="19">
        <v>5</v>
      </c>
      <c r="B40" s="20" t="s">
        <v>36</v>
      </c>
      <c r="C40" s="19">
        <v>13</v>
      </c>
      <c r="D40" s="21">
        <v>10</v>
      </c>
      <c r="E40" s="20" t="s">
        <v>60</v>
      </c>
      <c r="F40" s="21">
        <v>618</v>
      </c>
      <c r="G40" s="21"/>
      <c r="H40" s="22" t="s">
        <v>159</v>
      </c>
      <c r="I40" s="22" t="s">
        <v>38</v>
      </c>
      <c r="J40" s="48" t="s">
        <v>160</v>
      </c>
      <c r="K40" s="24">
        <v>39755</v>
      </c>
      <c r="L40" s="25">
        <v>9</v>
      </c>
      <c r="M40" s="26">
        <v>40</v>
      </c>
      <c r="N40" s="25" t="s">
        <v>57</v>
      </c>
      <c r="O40" s="74" t="s">
        <v>161</v>
      </c>
      <c r="P40" s="19">
        <v>1</v>
      </c>
      <c r="Q40" s="72" t="s">
        <v>103</v>
      </c>
      <c r="R40" s="27">
        <v>10237</v>
      </c>
      <c r="S40" s="49"/>
      <c r="T40" s="28">
        <f t="shared" si="0"/>
        <v>10237</v>
      </c>
      <c r="U40" s="29">
        <f t="shared" si="1"/>
        <v>1706.1666666666667</v>
      </c>
      <c r="V40" s="29">
        <f t="shared" si="2"/>
        <v>17061.666666666668</v>
      </c>
      <c r="W40" s="30">
        <f t="shared" si="3"/>
        <v>921.32999999999993</v>
      </c>
      <c r="X40" s="30">
        <f t="shared" si="4"/>
        <v>307.11</v>
      </c>
      <c r="Y40" s="30">
        <v>591</v>
      </c>
      <c r="Z40" s="30"/>
      <c r="AA40" s="30">
        <f t="shared" si="5"/>
        <v>204.74</v>
      </c>
      <c r="AB40" s="47">
        <v>0.20499999999999999</v>
      </c>
      <c r="AC40" s="117">
        <f t="shared" si="6"/>
        <v>2098.585</v>
      </c>
      <c r="AD40" s="117"/>
      <c r="AE40" s="31">
        <f t="shared" si="7"/>
        <v>0</v>
      </c>
      <c r="AF40" s="32" t="s">
        <v>42</v>
      </c>
      <c r="AG40" s="123">
        <f t="shared" si="8"/>
        <v>8054.4803355733329</v>
      </c>
      <c r="AH40" s="30">
        <f t="shared" si="18"/>
        <v>5118.5</v>
      </c>
      <c r="AI40" s="30">
        <f>+(T40+W40+X40+Y40+AA40+AC40+AE40)*12+U40+V40+AG40+AH40+Z40</f>
        <v>204257.99366890665</v>
      </c>
      <c r="AJ40" s="30"/>
      <c r="AK40" s="33">
        <v>12</v>
      </c>
      <c r="AL40" s="34">
        <v>0.04</v>
      </c>
      <c r="AM40" s="33">
        <f>R40*AL40</f>
        <v>409.48</v>
      </c>
      <c r="AN40" s="33">
        <f t="shared" si="9"/>
        <v>4913.76</v>
      </c>
      <c r="AO40" s="33">
        <f t="shared" si="10"/>
        <v>68.24666666666667</v>
      </c>
      <c r="AP40" s="33">
        <f t="shared" si="11"/>
        <v>682.4666666666667</v>
      </c>
      <c r="AQ40" s="33">
        <f t="shared" si="12"/>
        <v>204.74</v>
      </c>
      <c r="AR40" s="35">
        <f t="shared" si="13"/>
        <v>442.23840000000001</v>
      </c>
      <c r="AS40" s="33">
        <f t="shared" si="14"/>
        <v>147.4128</v>
      </c>
      <c r="AT40" s="33">
        <f t="shared" si="15"/>
        <v>490.01980223999999</v>
      </c>
      <c r="AU40" s="33">
        <f t="shared" si="16"/>
        <v>98.275200000000012</v>
      </c>
      <c r="AV40" s="33">
        <f>AN40*AB40</f>
        <v>1007.3208</v>
      </c>
      <c r="AW40" s="33">
        <f>AN40*AD40</f>
        <v>0</v>
      </c>
      <c r="AX40" s="36">
        <f t="shared" si="17"/>
        <v>8054.4803355733329</v>
      </c>
    </row>
    <row r="41" spans="1:210" s="99" customFormat="1" ht="92.25" customHeight="1">
      <c r="A41" s="78">
        <v>1</v>
      </c>
      <c r="B41" s="79" t="s">
        <v>36</v>
      </c>
      <c r="C41" s="78">
        <v>13</v>
      </c>
      <c r="D41" s="80">
        <v>10</v>
      </c>
      <c r="E41" s="79" t="s">
        <v>37</v>
      </c>
      <c r="F41" s="80">
        <v>618</v>
      </c>
      <c r="G41" s="80"/>
      <c r="H41" s="81" t="s">
        <v>162</v>
      </c>
      <c r="I41" s="81" t="s">
        <v>38</v>
      </c>
      <c r="J41" s="100" t="s">
        <v>163</v>
      </c>
      <c r="K41" s="83">
        <v>39722</v>
      </c>
      <c r="L41" s="84">
        <v>18</v>
      </c>
      <c r="M41" s="78">
        <v>40</v>
      </c>
      <c r="N41" s="84" t="s">
        <v>164</v>
      </c>
      <c r="O41" s="85" t="s">
        <v>165</v>
      </c>
      <c r="P41" s="78">
        <v>1</v>
      </c>
      <c r="Q41" s="106" t="s">
        <v>54</v>
      </c>
      <c r="R41" s="87">
        <v>22186</v>
      </c>
      <c r="S41" s="103"/>
      <c r="T41" s="89">
        <f t="shared" si="0"/>
        <v>22186</v>
      </c>
      <c r="U41" s="90">
        <f t="shared" si="1"/>
        <v>3697.6666666666665</v>
      </c>
      <c r="V41" s="90">
        <f t="shared" si="2"/>
        <v>36976.666666666664</v>
      </c>
      <c r="W41" s="91">
        <f t="shared" si="3"/>
        <v>1996.74</v>
      </c>
      <c r="X41" s="91">
        <f t="shared" si="4"/>
        <v>665.57999999999993</v>
      </c>
      <c r="Y41" s="91">
        <v>932</v>
      </c>
      <c r="Z41" s="91"/>
      <c r="AA41" s="91">
        <f t="shared" si="5"/>
        <v>443.72</v>
      </c>
      <c r="AB41" s="92">
        <v>9.5000000000000001E-2</v>
      </c>
      <c r="AC41" s="93">
        <f t="shared" si="6"/>
        <v>2107.67</v>
      </c>
      <c r="AD41" s="94">
        <v>3.5000000000000003E-2</v>
      </c>
      <c r="AE41" s="93">
        <f t="shared" si="7"/>
        <v>776.5100000000001</v>
      </c>
      <c r="AF41" s="95" t="s">
        <v>42</v>
      </c>
      <c r="AG41" s="91">
        <f t="shared" si="8"/>
        <v>0</v>
      </c>
      <c r="AH41" s="91">
        <f t="shared" si="18"/>
        <v>11093</v>
      </c>
      <c r="AI41" s="91">
        <f>+(T41+W41+X41+Y41+AA41+AC41+AE41)*12+U41+V41+AG41+AH41+Z41</f>
        <v>401065.97333333333</v>
      </c>
      <c r="AJ41" s="91"/>
      <c r="AK41" s="96">
        <v>12</v>
      </c>
      <c r="AL41" s="97">
        <v>0</v>
      </c>
      <c r="AM41" s="96">
        <f>R41*AL41</f>
        <v>0</v>
      </c>
      <c r="AN41" s="96">
        <f t="shared" si="9"/>
        <v>0</v>
      </c>
      <c r="AO41" s="96">
        <f t="shared" si="10"/>
        <v>0</v>
      </c>
      <c r="AP41" s="96">
        <f t="shared" si="11"/>
        <v>0</v>
      </c>
      <c r="AQ41" s="96">
        <f t="shared" si="12"/>
        <v>0</v>
      </c>
      <c r="AR41" s="96">
        <f t="shared" si="13"/>
        <v>0</v>
      </c>
      <c r="AS41" s="96">
        <f t="shared" si="14"/>
        <v>0</v>
      </c>
      <c r="AT41" s="96">
        <f t="shared" si="15"/>
        <v>0</v>
      </c>
      <c r="AU41" s="96">
        <f t="shared" si="16"/>
        <v>0</v>
      </c>
      <c r="AV41" s="96">
        <f>AN41*AB41</f>
        <v>0</v>
      </c>
      <c r="AW41" s="96">
        <f>AN41*AD41</f>
        <v>0</v>
      </c>
      <c r="AX41" s="98">
        <f t="shared" si="17"/>
        <v>0</v>
      </c>
      <c r="AY41" s="37"/>
      <c r="AZ41" s="37"/>
      <c r="BA41" s="37"/>
      <c r="BB41" s="37"/>
      <c r="BC41" s="37"/>
      <c r="BD41" s="37"/>
      <c r="BE41" s="37"/>
      <c r="BF41" s="37"/>
      <c r="BG41" s="37"/>
      <c r="BH41" s="37"/>
      <c r="BI41" s="37"/>
      <c r="BJ41" s="37"/>
      <c r="BK41" s="37"/>
      <c r="BL41" s="37"/>
      <c r="BM41" s="37"/>
      <c r="BN41" s="37"/>
      <c r="BO41" s="37"/>
      <c r="BP41" s="37"/>
      <c r="BQ41" s="37"/>
      <c r="BR41" s="37"/>
      <c r="BS41" s="37"/>
      <c r="BT41" s="37"/>
      <c r="BU41" s="37"/>
      <c r="BV41" s="37"/>
      <c r="BW41" s="37"/>
      <c r="BX41" s="37"/>
      <c r="BY41" s="37"/>
      <c r="BZ41" s="37"/>
      <c r="CA41" s="37"/>
      <c r="CB41" s="37"/>
      <c r="CC41" s="37"/>
      <c r="CD41" s="37"/>
      <c r="CE41" s="37"/>
      <c r="CF41" s="37"/>
      <c r="CG41" s="37"/>
      <c r="CH41" s="37"/>
      <c r="CI41" s="37"/>
      <c r="CJ41" s="37"/>
      <c r="CK41" s="37"/>
      <c r="CL41" s="37"/>
      <c r="CM41" s="37"/>
      <c r="CN41" s="37"/>
      <c r="CO41" s="37"/>
      <c r="CP41" s="37"/>
      <c r="CQ41" s="37"/>
      <c r="CR41" s="37"/>
      <c r="CS41" s="37"/>
      <c r="CT41" s="37"/>
      <c r="CU41" s="37"/>
      <c r="CV41" s="37"/>
      <c r="CW41" s="37"/>
      <c r="CX41" s="37"/>
      <c r="CY41" s="37"/>
      <c r="CZ41" s="37"/>
      <c r="DA41" s="37"/>
      <c r="DB41" s="37"/>
      <c r="DC41" s="37"/>
      <c r="DD41" s="37"/>
      <c r="DE41" s="37"/>
      <c r="DF41" s="37"/>
      <c r="DG41" s="37"/>
      <c r="DH41" s="37"/>
      <c r="DI41" s="37"/>
      <c r="DJ41" s="37"/>
      <c r="DK41" s="37"/>
      <c r="DL41" s="37"/>
      <c r="DM41" s="37"/>
      <c r="DN41" s="37"/>
      <c r="DO41" s="37"/>
      <c r="DP41" s="37"/>
      <c r="DQ41" s="37"/>
      <c r="DR41" s="37"/>
      <c r="DS41" s="37"/>
      <c r="DT41" s="37"/>
      <c r="DU41" s="37"/>
      <c r="DV41" s="37"/>
      <c r="DW41" s="37"/>
      <c r="DX41" s="37"/>
      <c r="DY41" s="37"/>
      <c r="DZ41" s="37"/>
      <c r="EA41" s="37"/>
      <c r="EB41" s="37"/>
      <c r="EC41" s="37"/>
      <c r="ED41" s="37"/>
      <c r="EE41" s="37"/>
      <c r="EF41" s="37"/>
      <c r="EG41" s="37"/>
      <c r="EH41" s="37"/>
      <c r="EI41" s="37"/>
      <c r="EJ41" s="37"/>
      <c r="EK41" s="37"/>
      <c r="EL41" s="37"/>
      <c r="EM41" s="37"/>
      <c r="EN41" s="37"/>
      <c r="EO41" s="37"/>
      <c r="EP41" s="37"/>
      <c r="EQ41" s="37"/>
      <c r="ER41" s="37"/>
      <c r="ES41" s="37"/>
      <c r="ET41" s="37"/>
      <c r="EU41" s="37"/>
      <c r="EV41" s="37"/>
      <c r="EW41" s="37"/>
      <c r="EX41" s="37"/>
      <c r="EY41" s="37"/>
      <c r="EZ41" s="37"/>
      <c r="FA41" s="37"/>
      <c r="FB41" s="37"/>
      <c r="FC41" s="37"/>
      <c r="FD41" s="37"/>
      <c r="FE41" s="37"/>
      <c r="FF41" s="37"/>
      <c r="FG41" s="37"/>
      <c r="FH41" s="37"/>
      <c r="FI41" s="37"/>
      <c r="FJ41" s="37"/>
      <c r="FK41" s="37"/>
      <c r="FL41" s="37"/>
      <c r="FM41" s="37"/>
      <c r="FN41" s="37"/>
      <c r="FO41" s="37"/>
      <c r="FP41" s="37"/>
      <c r="FQ41" s="37"/>
      <c r="FR41" s="37"/>
      <c r="FS41" s="37"/>
      <c r="FT41" s="37"/>
      <c r="FU41" s="37"/>
      <c r="FV41" s="37"/>
      <c r="FW41" s="37"/>
      <c r="FX41" s="37"/>
      <c r="FY41" s="37"/>
      <c r="FZ41" s="37"/>
      <c r="GA41" s="37"/>
      <c r="GB41" s="37"/>
      <c r="GC41" s="37"/>
      <c r="GD41" s="37"/>
      <c r="GE41" s="37"/>
      <c r="GF41" s="37"/>
      <c r="GG41" s="37"/>
      <c r="GH41" s="37"/>
      <c r="GI41" s="37"/>
      <c r="GJ41" s="37"/>
      <c r="GK41" s="37"/>
      <c r="GL41" s="37"/>
      <c r="GM41" s="37"/>
      <c r="GN41" s="37"/>
      <c r="GO41" s="37"/>
      <c r="GP41" s="37"/>
      <c r="GQ41" s="37"/>
      <c r="GR41" s="37"/>
      <c r="GS41" s="37"/>
      <c r="GT41" s="37"/>
      <c r="GU41" s="37"/>
      <c r="GV41" s="37"/>
      <c r="GW41" s="37"/>
      <c r="GX41" s="37"/>
      <c r="GY41" s="37"/>
      <c r="GZ41" s="37"/>
      <c r="HA41" s="37"/>
      <c r="HB41" s="37"/>
    </row>
    <row r="42" spans="1:210" s="37" customFormat="1" ht="92.25" customHeight="1">
      <c r="A42" s="19">
        <v>2</v>
      </c>
      <c r="B42" s="20" t="s">
        <v>36</v>
      </c>
      <c r="C42" s="19">
        <v>13</v>
      </c>
      <c r="D42" s="21">
        <v>10</v>
      </c>
      <c r="E42" s="20" t="s">
        <v>51</v>
      </c>
      <c r="F42" s="21">
        <v>618</v>
      </c>
      <c r="G42" s="21"/>
      <c r="H42" s="22" t="s">
        <v>166</v>
      </c>
      <c r="I42" s="22" t="s">
        <v>62</v>
      </c>
      <c r="J42" s="43" t="s">
        <v>167</v>
      </c>
      <c r="K42" s="24">
        <v>40483</v>
      </c>
      <c r="L42" s="25">
        <v>16</v>
      </c>
      <c r="M42" s="26">
        <v>40</v>
      </c>
      <c r="N42" s="25" t="s">
        <v>45</v>
      </c>
      <c r="O42" s="74" t="s">
        <v>168</v>
      </c>
      <c r="P42" s="19">
        <v>1</v>
      </c>
      <c r="Q42" s="72" t="s">
        <v>169</v>
      </c>
      <c r="R42" s="27">
        <v>17213</v>
      </c>
      <c r="S42" s="39"/>
      <c r="T42" s="28">
        <f t="shared" si="0"/>
        <v>17213</v>
      </c>
      <c r="U42" s="29">
        <f t="shared" si="1"/>
        <v>2868.833333333333</v>
      </c>
      <c r="V42" s="29">
        <f t="shared" si="2"/>
        <v>28688.333333333332</v>
      </c>
      <c r="W42" s="30">
        <f t="shared" si="3"/>
        <v>1549.1699999999998</v>
      </c>
      <c r="X42" s="40">
        <f t="shared" si="4"/>
        <v>516.39</v>
      </c>
      <c r="Y42" s="40">
        <v>815</v>
      </c>
      <c r="Z42" s="40">
        <f>'[1]gtos med mayo'!J42</f>
        <v>38855.300000000003</v>
      </c>
      <c r="AA42" s="30">
        <f t="shared" si="5"/>
        <v>344.26</v>
      </c>
      <c r="AB42" s="41">
        <v>0.16500000000000001</v>
      </c>
      <c r="AC42" s="117">
        <f t="shared" si="6"/>
        <v>2840.145</v>
      </c>
      <c r="AD42" s="117"/>
      <c r="AE42" s="31">
        <f t="shared" si="7"/>
        <v>0</v>
      </c>
      <c r="AF42" s="42" t="s">
        <v>42</v>
      </c>
      <c r="AG42" s="123">
        <f t="shared" si="8"/>
        <v>0</v>
      </c>
      <c r="AH42" s="30">
        <f t="shared" si="18"/>
        <v>8606.5</v>
      </c>
      <c r="AI42" s="30">
        <f>+(T42+W42+X42+Y42+AA42+AC42+AE42)*12+U42+V42+AG42+AH42+Z42</f>
        <v>358354.54666666657</v>
      </c>
      <c r="AJ42" s="30"/>
      <c r="AK42" s="33">
        <v>12</v>
      </c>
      <c r="AL42" s="34">
        <v>0</v>
      </c>
      <c r="AM42" s="33">
        <f>R42*AL42</f>
        <v>0</v>
      </c>
      <c r="AN42" s="33">
        <f t="shared" si="9"/>
        <v>0</v>
      </c>
      <c r="AO42" s="33">
        <f t="shared" si="10"/>
        <v>0</v>
      </c>
      <c r="AP42" s="33">
        <f t="shared" si="11"/>
        <v>0</v>
      </c>
      <c r="AQ42" s="33">
        <f t="shared" si="12"/>
        <v>0</v>
      </c>
      <c r="AR42" s="35">
        <f t="shared" si="13"/>
        <v>0</v>
      </c>
      <c r="AS42" s="33">
        <f t="shared" si="14"/>
        <v>0</v>
      </c>
      <c r="AT42" s="33">
        <f t="shared" si="15"/>
        <v>0</v>
      </c>
      <c r="AU42" s="33">
        <f t="shared" si="16"/>
        <v>0</v>
      </c>
      <c r="AV42" s="33">
        <f>AN42*AB42</f>
        <v>0</v>
      </c>
      <c r="AW42" s="33">
        <f>AN42*AD42</f>
        <v>0</v>
      </c>
      <c r="AX42" s="36">
        <f t="shared" si="17"/>
        <v>0</v>
      </c>
    </row>
    <row r="43" spans="1:210" ht="92.25" customHeight="1" thickBot="1">
      <c r="AC43" s="119"/>
      <c r="AD43" s="119"/>
      <c r="AE43" s="65"/>
      <c r="AG43" s="124"/>
    </row>
    <row r="44" spans="1:210" ht="92.25" customHeight="1" thickBot="1">
      <c r="A44" s="52"/>
      <c r="E44" s="1" t="s">
        <v>170</v>
      </c>
      <c r="H44" s="3" t="s">
        <v>172</v>
      </c>
      <c r="I44" s="3">
        <f>COUNTIF(I2:I42,"MUJER")</f>
        <v>28</v>
      </c>
      <c r="K44" s="3"/>
      <c r="R44" s="116">
        <f>SUM(R26:R42)</f>
        <v>275134</v>
      </c>
      <c r="S44" s="53">
        <f>SUM(S26:S42)</f>
        <v>0</v>
      </c>
      <c r="T44" s="54">
        <f t="shared" ref="T44:AA44" si="19">SUM(T3:T42)</f>
        <v>822439.2</v>
      </c>
      <c r="U44" s="54">
        <f t="shared" si="19"/>
        <v>137073.20000000001</v>
      </c>
      <c r="V44" s="54">
        <f t="shared" si="19"/>
        <v>1370732.0000000002</v>
      </c>
      <c r="W44" s="54">
        <f t="shared" si="19"/>
        <v>74019.52800000002</v>
      </c>
      <c r="X44" s="54">
        <f t="shared" si="19"/>
        <v>24673.176000000007</v>
      </c>
      <c r="Y44" s="54">
        <f t="shared" si="19"/>
        <v>34435</v>
      </c>
      <c r="Z44" s="54">
        <f t="shared" si="19"/>
        <v>660093.4</v>
      </c>
      <c r="AA44" s="54">
        <f t="shared" si="19"/>
        <v>16448.783999999996</v>
      </c>
      <c r="AB44" s="54"/>
      <c r="AC44" s="120">
        <f t="shared" ref="AC44:AI44" si="20">SUM(AC3:AC42)</f>
        <v>106469.64300000003</v>
      </c>
      <c r="AD44" s="120">
        <f t="shared" si="20"/>
        <v>0.41500000000000015</v>
      </c>
      <c r="AE44" s="121">
        <f t="shared" si="20"/>
        <v>12683.037000000002</v>
      </c>
      <c r="AF44" s="54">
        <f t="shared" si="20"/>
        <v>0</v>
      </c>
      <c r="AG44" s="125">
        <f t="shared" si="20"/>
        <v>226333.91378176</v>
      </c>
      <c r="AH44" s="54">
        <f t="shared" si="20"/>
        <v>348588</v>
      </c>
      <c r="AI44" s="54">
        <f t="shared" si="20"/>
        <v>15836840.92978175</v>
      </c>
      <c r="AJ44" s="55"/>
    </row>
    <row r="45" spans="1:210" ht="92.25" customHeight="1">
      <c r="A45" s="56"/>
      <c r="B45" s="56"/>
      <c r="C45" s="56"/>
      <c r="D45" s="56"/>
      <c r="E45" s="56"/>
      <c r="F45" s="57"/>
      <c r="G45" s="57"/>
      <c r="H45" s="56" t="s">
        <v>173</v>
      </c>
      <c r="I45" s="66">
        <f>COUNTIF(I2:I42,"HOMBRE")</f>
        <v>12</v>
      </c>
      <c r="K45" s="3" t="s">
        <v>2</v>
      </c>
      <c r="T45" s="59">
        <f>T44*12</f>
        <v>9869270.3999999985</v>
      </c>
      <c r="U45" s="53">
        <v>134381.70000000001</v>
      </c>
      <c r="V45" s="53">
        <v>1343817.03</v>
      </c>
      <c r="W45" s="59">
        <f>W44*12</f>
        <v>888234.33600000024</v>
      </c>
      <c r="X45" s="59">
        <f>X44*12</f>
        <v>296078.11200000008</v>
      </c>
      <c r="Y45" s="59">
        <f>Y44*12</f>
        <v>413220</v>
      </c>
      <c r="Z45" s="60">
        <v>660093.4</v>
      </c>
      <c r="AA45" s="59">
        <f>AA44*12</f>
        <v>197385.40799999994</v>
      </c>
      <c r="AC45" s="69">
        <f>AC44*12</f>
        <v>1277635.7160000002</v>
      </c>
      <c r="AD45" s="69"/>
      <c r="AE45" s="61">
        <f>AE44*12</f>
        <v>152196.44400000002</v>
      </c>
      <c r="AG45" s="126">
        <f>AG44</f>
        <v>226333.91378176</v>
      </c>
      <c r="AH45" s="53">
        <v>340663.51</v>
      </c>
      <c r="AI45" s="2">
        <f>SUM(T45:AH45)</f>
        <v>15799309.969781758</v>
      </c>
      <c r="AJ45" s="2"/>
      <c r="AX45" s="62">
        <f>SUM(AX26:AX44)</f>
        <v>116297.25871871998</v>
      </c>
    </row>
    <row r="46" spans="1:210" ht="92.25" customHeight="1">
      <c r="A46" s="56"/>
      <c r="B46" s="56"/>
      <c r="C46" s="56"/>
      <c r="D46" s="56"/>
      <c r="E46" s="56"/>
      <c r="F46" s="57"/>
      <c r="G46" s="57"/>
      <c r="H46" s="3" t="s">
        <v>171</v>
      </c>
      <c r="I46" s="1">
        <f>SUM(I44:I45)</f>
        <v>40</v>
      </c>
      <c r="K46" s="3"/>
      <c r="AC46" s="68"/>
      <c r="AD46" s="68"/>
      <c r="AE46" s="69"/>
      <c r="AJ46" s="64">
        <f>AI45-AI44</f>
        <v>-37530.959999991581</v>
      </c>
    </row>
  </sheetData>
  <autoFilter ref="A2:AX2">
    <sortState ref="A3:AY43">
      <sortCondition ref="L2"/>
    </sortState>
  </autoFilter>
  <mergeCells count="3">
    <mergeCell ref="R1:T1"/>
    <mergeCell ref="U1:V1"/>
    <mergeCell ref="W1:AE1"/>
  </mergeCells>
  <pageMargins left="0.70866141732283472" right="0.70866141732283472" top="0.74803149606299213" bottom="0.74803149606299213" header="0.31496062992125984" footer="0.31496062992125984"/>
  <pageSetup paperSize="5" scale="22" fitToHeight="2" orientation="landscape" horizontalDpi="200" verticalDpi="200" r:id="rId1"/>
  <headerFooter>
    <oddHeader>&amp;L&amp;"-,Cursiva"&amp;22ANEXO 1 DE LA XLI SESION ORDINARIA  DE LA JUNTA DE GOBIERNO DEL 24/02/2012</oddHeader>
    <oddFooter>&amp;L&amp;22&amp;Z&amp;F&amp;R&amp;PDE &amp;N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Hoja1!Títulos_a_imprimir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2012-06-28T19:41:17Z</dcterms:modified>
</cp:coreProperties>
</file>